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<sst xmlns="http://schemas.openxmlformats.org/spreadsheetml/2006/main" count="110" uniqueCount="110">
  <si>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</si>
  <si>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</si>
  <si>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</si>
  <si>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</si>
  <si>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</si>
  <si>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</si>
  <si>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</si>
  <si>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</si>
  <si>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</si>
  <si>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</si>
  <si>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</si>
  <si>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</si>
  <si>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</si>
  <si>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</si>
  <si>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</si>
  <si>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</si>
  <si>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</si>
  <si>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</si>
  <si>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</si>
  <si>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</si>
  <si>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</si>
  <si>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</si>
  <si>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</si>
  <si>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</si>
  <si>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</si>
  <si>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</si>
  <si>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</si>
  <si>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</si>
  <si>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</si>
  <si>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</si>
  <si>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</si>
  <si>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</si>
  <si>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</si>
  <si>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</si>
  <si>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</si>
  <si>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</si>
  <si>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</si>
  <si>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</si>
  <si>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</si>
  <si>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</si>
  <si>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</si>
  <si>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</si>
  <si>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</si>
  <si>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</si>
  <si>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</si>
  <si>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</si>
  <si>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</si>
  <si>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</si>
  <si>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</si>
  <si>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</si>
  <si>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</si>
  <si>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</si>
  <si>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</si>
  <si>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</si>
  <si>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</si>
  <si>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</si>
  <si>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</si>
  <si>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</si>
  <si>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</si>
  <si>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</si>
  <si>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</si>
  <si>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</si>
  <si>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</si>
  <si>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</si>
  <si>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</si>
  <si>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</si>
  <si>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</si>
  <si>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</si>
  <si>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</si>
  <si>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</si>
  <si>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</si>
  <si>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</si>
  <si>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</si>
  <si>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</si>
  <si>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</si>
  <si>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</si>
  <si>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</si>
  <si>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</si>
  <si>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</si>
  <si>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</si>
  <si>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</si>
  <si>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</si>
  <si>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</si>
  <si>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</si>
  <si>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</si>
  <si>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</si>
  <si>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</si>
  <si>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</si>
  <si>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</si>
  <si>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</si>
  <si>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</si>
  <si>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</si>
  <si>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Михайловка Волгоградской области</t>
  </si>
  <si>
    <t>2024 год</t>
  </si>
  <si>
    <t>2025 год</t>
  </si>
  <si>
    <t>0600</t>
  </si>
  <si>
    <t>Охрана окружающей среды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</si>
  <si>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</si>
  <si>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</si>
  <si>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</si>
  <si>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</si>
  <si>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>на 2024 год и на плановый период 2025 и 2026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</si>
  <si>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2024 год и на плановый период 2025 и 2026 годов</t>
  </si>
  <si>
    <t>2026 год</t>
  </si>
  <si>
    <t>0402</t>
  </si>
  <si>
    <t>Топливно-энергетический комплекс</t>
  </si>
  <si>
    <t>0602</t>
  </si>
  <si>
    <t>Сбор, удаление отходов и очистка сточных вод</t>
  </si>
  <si>
    <t>Приложение № 2</t>
  </si>
  <si>
    <t xml:space="preserve">                                                               от "20" декабря 2023 г. №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</si>
</sst>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3" sqref="B3:K3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5.75">
      <c r="A1" s="24" t="s">
        <v>108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4" t="s">
        <v>80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0"/>
      <c r="B3" s="24" t="s">
        <v>81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0"/>
      <c r="B4" s="24" t="s">
        <v>109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82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0"/>
      <c r="B6" s="24" t="s">
        <v>92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2.75" customHeight="1">
      <c r="A7" s="21"/>
      <c r="B7" s="24" t="s">
        <v>101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59.25" customHeight="1">
      <c r="A8" s="22" t="s">
        <v>102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8" t="s">
        <v>0</v>
      </c>
      <c r="B10" s="28" t="s">
        <v>1</v>
      </c>
      <c r="C10" s="10" t="s">
        <v>29</v>
      </c>
      <c r="D10" s="31" t="s">
        <v>28</v>
      </c>
      <c r="E10" s="31"/>
      <c r="F10" s="31"/>
      <c r="G10" s="31"/>
      <c r="H10" s="31"/>
      <c r="I10" s="26" t="s">
        <v>74</v>
      </c>
      <c r="J10" s="26"/>
      <c r="K10" s="27"/>
    </row>
    <row r="11" spans="1:11" ht="15" customHeight="1">
      <c r="A11" s="30"/>
      <c r="B11" s="30"/>
      <c r="C11" s="10"/>
      <c r="D11" s="18"/>
      <c r="E11" s="18"/>
      <c r="F11" s="18"/>
      <c r="G11" s="18"/>
      <c r="H11" s="18"/>
      <c r="I11" s="32" t="s">
        <v>93</v>
      </c>
      <c r="J11" s="28" t="s">
        <v>94</v>
      </c>
      <c r="K11" s="28" t="s">
        <v>103</v>
      </c>
    </row>
    <row r="12" spans="1:11" ht="30" customHeight="1" hidden="1">
      <c r="A12" s="29"/>
      <c r="B12" s="29"/>
      <c r="C12" s="5"/>
      <c r="D12" s="5"/>
      <c r="E12" s="5"/>
      <c r="F12" s="5"/>
      <c r="G12" s="5"/>
      <c r="H12" s="5"/>
      <c r="I12" s="33"/>
      <c r="J12" s="29"/>
      <c r="K12" s="29"/>
    </row>
    <row r="13" spans="1:11" ht="17.25" customHeight="1">
      <c r="A13" s="6" t="s">
        <v>30</v>
      </c>
      <c r="B13" s="1" t="s">
        <v>2</v>
      </c>
      <c r="C13" s="2" t="e">
        <f>C14+C15+C16+C17+C19+#REF!+C20</f>
        <v>#REF!</v>
      </c>
      <c r="D13" s="2" t="e">
        <f>D14+D15+D16+D17+D19+#REF!+D20</f>
        <v>#REF!</v>
      </c>
      <c r="E13" s="2" t="e">
        <f>E14+E15+E16+E17+E19+#REF!+E20</f>
        <v>#REF!</v>
      </c>
      <c r="F13" s="2" t="e">
        <f>F14+F15+F16+F17+F19+#REF!+F20</f>
        <v>#REF!</v>
      </c>
      <c r="G13" s="2" t="e">
        <f>G14+G15+G16+G17+G19+#REF!+G20</f>
        <v>#REF!</v>
      </c>
      <c r="H13" s="2" t="e">
        <f>H14+H15+H16+H17+H19+#REF!+H20</f>
        <v>#REF!</v>
      </c>
      <c r="I13" s="12">
        <f>I14+I15+I16+I17+I19+I20+I18</f>
        <v>270577.10000000003</v>
      </c>
      <c r="J13" s="12">
        <f>J14+J15+J16+J17+J19+J20+J18</f>
        <v>386986.9</v>
      </c>
      <c r="K13" s="12">
        <f>K14+K15+K16+K17+K19+K20+K18</f>
        <v>398671.1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f>265.4+2000</f>
        <v>2265.4</v>
      </c>
      <c r="J14" s="13">
        <v>2300</v>
      </c>
      <c r="K14" s="13">
        <v>2400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f>237.7+2257.3</f>
        <v>2495</v>
      </c>
      <c r="J15" s="13">
        <v>2280</v>
      </c>
      <c r="K15" s="13">
        <v>2280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f>6640.8+24961.5+15100+24491.7</f>
        <v>71194</v>
      </c>
      <c r="J16" s="13">
        <f>50000+74730.3</f>
        <v>124730.3</v>
      </c>
      <c r="K16" s="13">
        <f>50000+67630.3</f>
        <v>117630.3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f>20.8</f>
        <v>20.8</v>
      </c>
      <c r="J17" s="13">
        <v>33.2</v>
      </c>
      <c r="K17" s="13">
        <v>379.3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f>1197.5+201.4+119.7+8659.3+2885</f>
        <v>13062.9</v>
      </c>
      <c r="J18" s="13">
        <f>3200+9400</f>
        <v>12600</v>
      </c>
      <c r="K18" s="13">
        <f>3200+9400</f>
        <v>12600</v>
      </c>
    </row>
    <row r="19" spans="1:11" ht="15.75">
      <c r="A19" s="7" t="s">
        <v>35</v>
      </c>
      <c r="B19" s="3" t="s">
        <v>5</v>
      </c>
      <c r="C19" s="4">
        <v>539</v>
      </c>
      <c r="D19" s="8"/>
      <c r="E19" s="8"/>
      <c r="F19" s="8"/>
      <c r="G19" s="8">
        <v>368</v>
      </c>
      <c r="H19" s="8"/>
      <c r="I19" s="13">
        <v>500</v>
      </c>
      <c r="J19" s="13">
        <v>0</v>
      </c>
      <c r="K19" s="13">
        <v>0</v>
      </c>
    </row>
    <row r="20" spans="1:11" ht="18" customHeight="1">
      <c r="A20" s="7" t="s">
        <v>55</v>
      </c>
      <c r="B20" s="3" t="s">
        <v>6</v>
      </c>
      <c r="C20" s="4">
        <v>19662</v>
      </c>
      <c r="D20" s="8"/>
      <c r="E20" s="8">
        <v>-1650.7</v>
      </c>
      <c r="F20" s="8"/>
      <c r="G20" s="8"/>
      <c r="H20" s="8"/>
      <c r="I20" s="13">
        <f>1814+1090.9+760.7+495.8+1304+21.5+2440.8+45038.5+13166.2+236.3+2868+3729.5+143.7+107929.1</f>
        <v>181039</v>
      </c>
      <c r="J20" s="11">
        <f>1814+1090.9+760.7+495.8+1985.9+19.4+20000+21696+3038.4+164.3+10300+183678</f>
        <v>245043.4</v>
      </c>
      <c r="K20" s="11">
        <f>1814+1090.9+760.7+495.8+1985.9+19.4+20000+21696+3038.4+164.3+10300+202016.1</f>
        <v>263381.5</v>
      </c>
    </row>
    <row r="21" spans="1:11" ht="15" customHeight="1">
      <c r="A21" s="7"/>
      <c r="B21" s="3" t="s">
        <v>65</v>
      </c>
      <c r="C21" s="4"/>
      <c r="D21" s="8"/>
      <c r="E21" s="8"/>
      <c r="F21" s="8"/>
      <c r="G21" s="8"/>
      <c r="H21" s="8"/>
      <c r="I21" s="13">
        <v>0</v>
      </c>
      <c r="J21" s="11">
        <v>22083.8</v>
      </c>
      <c r="K21" s="11">
        <v>44807.3</v>
      </c>
    </row>
    <row r="22" spans="1:11" ht="32.25" customHeight="1">
      <c r="A22" s="6" t="s">
        <v>36</v>
      </c>
      <c r="B22" s="1" t="s">
        <v>7</v>
      </c>
      <c r="C22" s="2">
        <f aca="true" t="shared" si="0" ref="C22:H22">C23+C24+C26</f>
        <v>3883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12">
        <f>I23+I24+I26+I25</f>
        <v>13786.400000000001</v>
      </c>
      <c r="J22" s="12">
        <f>J23+J24+J26+J25</f>
        <v>5300</v>
      </c>
      <c r="K22" s="12">
        <f>K23+K24+K26+K25</f>
        <v>4000</v>
      </c>
    </row>
    <row r="23" spans="1:11" ht="15.75" hidden="1">
      <c r="A23" s="7" t="s">
        <v>37</v>
      </c>
      <c r="B23" s="3" t="s">
        <v>8</v>
      </c>
      <c r="C23" s="4">
        <v>1889</v>
      </c>
      <c r="D23" s="8"/>
      <c r="E23" s="8"/>
      <c r="F23" s="8"/>
      <c r="G23" s="8"/>
      <c r="H23" s="8"/>
      <c r="I23" s="13"/>
      <c r="J23" s="11"/>
      <c r="K23" s="11"/>
    </row>
    <row r="24" spans="1:11" ht="15.75" customHeight="1">
      <c r="A24" s="7" t="s">
        <v>38</v>
      </c>
      <c r="B24" s="3" t="s">
        <v>85</v>
      </c>
      <c r="C24" s="4">
        <v>1184</v>
      </c>
      <c r="D24" s="8"/>
      <c r="E24" s="8"/>
      <c r="F24" s="8"/>
      <c r="G24" s="8"/>
      <c r="H24" s="8"/>
      <c r="I24" s="13">
        <v>264</v>
      </c>
      <c r="J24" s="11">
        <v>0</v>
      </c>
      <c r="K24" s="11">
        <v>0</v>
      </c>
    </row>
    <row r="25" spans="1:11" ht="63" customHeight="1">
      <c r="A25" s="7" t="s">
        <v>86</v>
      </c>
      <c r="B25" s="3" t="s">
        <v>87</v>
      </c>
      <c r="C25" s="4"/>
      <c r="D25" s="8"/>
      <c r="E25" s="8"/>
      <c r="F25" s="8"/>
      <c r="G25" s="8"/>
      <c r="H25" s="8"/>
      <c r="I25" s="13">
        <v>7360.3</v>
      </c>
      <c r="J25" s="11">
        <v>1300</v>
      </c>
      <c r="K25" s="11">
        <v>0</v>
      </c>
    </row>
    <row r="26" spans="1:11" ht="47.25" customHeight="1">
      <c r="A26" s="7" t="s">
        <v>39</v>
      </c>
      <c r="B26" s="3" t="s">
        <v>9</v>
      </c>
      <c r="C26" s="4">
        <v>810</v>
      </c>
      <c r="D26" s="8"/>
      <c r="E26" s="8"/>
      <c r="F26" s="8"/>
      <c r="G26" s="8"/>
      <c r="H26" s="8"/>
      <c r="I26" s="13">
        <v>6162.1</v>
      </c>
      <c r="J26" s="11">
        <v>4000</v>
      </c>
      <c r="K26" s="11">
        <v>4000</v>
      </c>
    </row>
    <row r="27" spans="1:11" ht="15.75">
      <c r="A27" s="6" t="s">
        <v>52</v>
      </c>
      <c r="B27" s="1" t="s">
        <v>10</v>
      </c>
      <c r="C27" s="2">
        <f aca="true" t="shared" si="1" ref="C27:H27">C31</f>
        <v>1210</v>
      </c>
      <c r="D27" s="2">
        <f t="shared" si="1"/>
        <v>0</v>
      </c>
      <c r="E27" s="2">
        <f t="shared" si="1"/>
        <v>60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12">
        <f>I30+I31+I29+I28</f>
        <v>175749.5</v>
      </c>
      <c r="J27" s="12">
        <f>J30+J31+J29+J28</f>
        <v>114748</v>
      </c>
      <c r="K27" s="12">
        <f>K30+K31+K29+K28</f>
        <v>118450</v>
      </c>
    </row>
    <row r="28" spans="1:11" ht="15.75">
      <c r="A28" s="7" t="s">
        <v>104</v>
      </c>
      <c r="B28" s="3" t="s">
        <v>105</v>
      </c>
      <c r="C28" s="2"/>
      <c r="D28" s="2"/>
      <c r="E28" s="2"/>
      <c r="F28" s="2"/>
      <c r="G28" s="2"/>
      <c r="H28" s="2"/>
      <c r="I28" s="13">
        <f>11838.3</f>
        <v>11838.3</v>
      </c>
      <c r="J28" s="13">
        <f>19479.5</f>
        <v>19479.5</v>
      </c>
      <c r="K28" s="13">
        <f>20896.3</f>
        <v>20896.3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f>220+389.7</f>
        <v>609.7</v>
      </c>
      <c r="J29" s="13">
        <f>220+389.7</f>
        <v>609.7</v>
      </c>
      <c r="K29" s="13">
        <f>220+389.7</f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f>2400+4500+8000+92093+38928.2</f>
        <v>145921.2</v>
      </c>
      <c r="J30" s="13">
        <f>58993+35665.8</f>
        <v>94658.8</v>
      </c>
      <c r="K30" s="13">
        <f>58993+37951</f>
        <v>96944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f>14654.4+2725.9</f>
        <v>17380.3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146258.59999999998</v>
      </c>
      <c r="J32" s="12">
        <f>J33+J34+J35+J36</f>
        <v>91556</v>
      </c>
      <c r="K32" s="12">
        <f>K33+K34+K35+K36</f>
        <v>93910.20000000001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1470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f>800+2959.6+21501.1</f>
        <v>25260.699999999997</v>
      </c>
      <c r="J34" s="11">
        <f>1200+4869.9+14000</f>
        <v>20069.9</v>
      </c>
      <c r="K34" s="11">
        <f>1200+5224.1+14000</f>
        <v>20424.1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f>17022.3+29430.8+61918</f>
        <v>108371.1</v>
      </c>
      <c r="J35" s="11">
        <f>17022.3+32000+14891.4</f>
        <v>63913.700000000004</v>
      </c>
      <c r="K35" s="11">
        <f>17022.3+32000+16891.4</f>
        <v>65913.70000000001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f>856.7+10300.1</f>
        <v>11156.800000000001</v>
      </c>
      <c r="J36" s="11">
        <f>772.4+6800</f>
        <v>7572.4</v>
      </c>
      <c r="K36" s="11">
        <f>772.4+6800</f>
        <v>7572.4</v>
      </c>
    </row>
    <row r="37" spans="1:11" ht="22.5" customHeight="1">
      <c r="A37" s="6" t="s">
        <v>95</v>
      </c>
      <c r="B37" s="1" t="s">
        <v>96</v>
      </c>
      <c r="C37" s="2"/>
      <c r="D37" s="9"/>
      <c r="E37" s="9"/>
      <c r="F37" s="9"/>
      <c r="G37" s="9"/>
      <c r="H37" s="9"/>
      <c r="I37" s="12">
        <f>I39+I38</f>
        <v>4026.9</v>
      </c>
      <c r="J37" s="12">
        <f>J39+J38</f>
        <v>3850</v>
      </c>
      <c r="K37" s="12">
        <f>K39+K38</f>
        <v>3930</v>
      </c>
    </row>
    <row r="38" spans="1:11" ht="33.75" customHeight="1">
      <c r="A38" s="7" t="s">
        <v>106</v>
      </c>
      <c r="B38" s="3" t="s">
        <v>107</v>
      </c>
      <c r="C38" s="4"/>
      <c r="D38" s="8"/>
      <c r="E38" s="8"/>
      <c r="F38" s="8"/>
      <c r="G38" s="8"/>
      <c r="H38" s="8"/>
      <c r="I38" s="13">
        <v>256.9</v>
      </c>
      <c r="J38" s="13">
        <v>0</v>
      </c>
      <c r="K38" s="13">
        <v>0</v>
      </c>
    </row>
    <row r="39" spans="1:11" ht="30" customHeight="1">
      <c r="A39" s="7" t="s">
        <v>99</v>
      </c>
      <c r="B39" s="3" t="s">
        <v>100</v>
      </c>
      <c r="C39" s="4"/>
      <c r="D39" s="8"/>
      <c r="E39" s="8"/>
      <c r="F39" s="8"/>
      <c r="G39" s="8"/>
      <c r="H39" s="8"/>
      <c r="I39" s="13">
        <v>3770</v>
      </c>
      <c r="J39" s="11">
        <v>3850</v>
      </c>
      <c r="K39" s="11">
        <v>3930</v>
      </c>
    </row>
    <row r="40" spans="1:11" ht="17.25" customHeight="1">
      <c r="A40" s="6" t="s">
        <v>46</v>
      </c>
      <c r="B40" s="1" t="s">
        <v>17</v>
      </c>
      <c r="C40" s="2" t="e">
        <f>C41+C42+C45+#REF!</f>
        <v>#REF!</v>
      </c>
      <c r="D40" s="2" t="e">
        <f>D41+D42+D45+#REF!</f>
        <v>#REF!</v>
      </c>
      <c r="E40" s="2" t="e">
        <f>E41+E42+E45+#REF!</f>
        <v>#REF!</v>
      </c>
      <c r="F40" s="2" t="e">
        <f>F41+F42+F45+#REF!</f>
        <v>#REF!</v>
      </c>
      <c r="G40" s="2" t="e">
        <f>G41+G42+G45+#REF!</f>
        <v>#REF!</v>
      </c>
      <c r="H40" s="2" t="e">
        <f>H41+H42+H45+#REF!</f>
        <v>#REF!</v>
      </c>
      <c r="I40" s="12">
        <f>I41+I42+I43+I45+I44+I46</f>
        <v>1372940.2</v>
      </c>
      <c r="J40" s="12">
        <f>J41+J42+J43+J45+J44+J46</f>
        <v>1194351.9</v>
      </c>
      <c r="K40" s="12">
        <f>K41+K42+K43+K45+K44+K46</f>
        <v>1029340.7</v>
      </c>
    </row>
    <row r="41" spans="1:11" ht="16.5" customHeight="1">
      <c r="A41" s="7" t="s">
        <v>47</v>
      </c>
      <c r="B41" s="3" t="s">
        <v>18</v>
      </c>
      <c r="C41" s="4">
        <v>51878</v>
      </c>
      <c r="D41" s="8"/>
      <c r="E41" s="8">
        <v>396.3</v>
      </c>
      <c r="F41" s="8"/>
      <c r="G41" s="8">
        <v>5301.8</v>
      </c>
      <c r="H41" s="8"/>
      <c r="I41" s="13">
        <f>800+218425.5+28377+126823.9</f>
        <v>374426.4</v>
      </c>
      <c r="J41" s="11">
        <f>214859.8+27913.8+104902.7</f>
        <v>347676.3</v>
      </c>
      <c r="K41" s="11">
        <f>214404.9+27913.8+114896</f>
        <v>357214.69999999995</v>
      </c>
    </row>
    <row r="42" spans="1:11" ht="16.5" customHeight="1">
      <c r="A42" s="7" t="s">
        <v>48</v>
      </c>
      <c r="B42" s="3" t="s">
        <v>19</v>
      </c>
      <c r="C42" s="4">
        <v>146773.9</v>
      </c>
      <c r="D42" s="8"/>
      <c r="E42" s="8">
        <v>-777.4</v>
      </c>
      <c r="F42" s="8"/>
      <c r="G42" s="8">
        <v>3019.7</v>
      </c>
      <c r="H42" s="8">
        <v>360.7</v>
      </c>
      <c r="I42" s="13">
        <f>2000+119.2+494910.3+18401.2+176092.2+38879.2+172259.6</f>
        <v>902661.7</v>
      </c>
      <c r="J42" s="11">
        <f>371154.2+18401.2+176092.2+37666.1+119.2+4661.8+2600+5997.1+12275.7+147200</f>
        <v>776167.5</v>
      </c>
      <c r="K42" s="11">
        <f>379468.8+18401.2+36929.3+119.2+2600+5997.1+12035.6+145000</f>
        <v>600551.2</v>
      </c>
    </row>
    <row r="43" spans="1:11" ht="16.5" customHeight="1">
      <c r="A43" s="7" t="s">
        <v>71</v>
      </c>
      <c r="B43" s="3" t="s">
        <v>72</v>
      </c>
      <c r="C43" s="4"/>
      <c r="D43" s="8"/>
      <c r="E43" s="8"/>
      <c r="F43" s="8"/>
      <c r="G43" s="8"/>
      <c r="H43" s="8"/>
      <c r="I43" s="13">
        <f>800+2033.1+1097+58589.7</f>
        <v>62519.799999999996</v>
      </c>
      <c r="J43" s="13">
        <f>2033.1+902+225.9+40400+100.2</f>
        <v>43661.2</v>
      </c>
      <c r="K43" s="13">
        <f>2033.1+962+225.9+40400+106.9</f>
        <v>43727.9</v>
      </c>
    </row>
    <row r="44" spans="1:11" ht="47.25">
      <c r="A44" s="7" t="s">
        <v>83</v>
      </c>
      <c r="B44" s="19" t="s">
        <v>84</v>
      </c>
      <c r="C44" s="4"/>
      <c r="D44" s="8"/>
      <c r="E44" s="8"/>
      <c r="F44" s="8"/>
      <c r="G44" s="8"/>
      <c r="H44" s="8"/>
      <c r="I44" s="13">
        <f>45+123+40</f>
        <v>208</v>
      </c>
      <c r="J44" s="13">
        <v>0</v>
      </c>
      <c r="K44" s="13">
        <v>0</v>
      </c>
    </row>
    <row r="45" spans="1:11" ht="18" customHeight="1">
      <c r="A45" s="7" t="s">
        <v>49</v>
      </c>
      <c r="B45" s="3" t="s">
        <v>73</v>
      </c>
      <c r="C45" s="4">
        <v>9874</v>
      </c>
      <c r="D45" s="8"/>
      <c r="E45" s="8">
        <v>34.1</v>
      </c>
      <c r="F45" s="8"/>
      <c r="G45" s="8">
        <v>533.3</v>
      </c>
      <c r="H45" s="8"/>
      <c r="I45" s="13">
        <v>11607.9</v>
      </c>
      <c r="J45" s="13">
        <v>15000</v>
      </c>
      <c r="K45" s="13">
        <v>16000</v>
      </c>
    </row>
    <row r="46" spans="1:11" ht="18" customHeight="1">
      <c r="A46" s="7" t="s">
        <v>97</v>
      </c>
      <c r="B46" s="3" t="s">
        <v>98</v>
      </c>
      <c r="C46" s="4"/>
      <c r="D46" s="8"/>
      <c r="E46" s="8"/>
      <c r="F46" s="8"/>
      <c r="G46" s="8"/>
      <c r="H46" s="8"/>
      <c r="I46" s="13">
        <f>10662.2+10854.2</f>
        <v>21516.4</v>
      </c>
      <c r="J46" s="13">
        <f>10662.2+1184.7</f>
        <v>11846.900000000001</v>
      </c>
      <c r="K46" s="13">
        <f>10662.2+1184.7</f>
        <v>11846.900000000001</v>
      </c>
    </row>
    <row r="47" spans="1:11" ht="18.75" customHeight="1">
      <c r="A47" s="6" t="s">
        <v>50</v>
      </c>
      <c r="B47" s="1" t="s">
        <v>56</v>
      </c>
      <c r="C47" s="2" t="e">
        <f>C48+#REF!+#REF!</f>
        <v>#REF!</v>
      </c>
      <c r="D47" s="2" t="e">
        <f>D48+#REF!+#REF!</f>
        <v>#REF!</v>
      </c>
      <c r="E47" s="2" t="e">
        <f>E48+#REF!+#REF!</f>
        <v>#REF!</v>
      </c>
      <c r="F47" s="2" t="e">
        <f>F48+#REF!+#REF!</f>
        <v>#REF!</v>
      </c>
      <c r="G47" s="2" t="e">
        <f>G48+#REF!+#REF!</f>
        <v>#REF!</v>
      </c>
      <c r="H47" s="2" t="e">
        <f>H48+#REF!+#REF!</f>
        <v>#REF!</v>
      </c>
      <c r="I47" s="12">
        <f>I48</f>
        <v>302592.9</v>
      </c>
      <c r="J47" s="12">
        <f>J48</f>
        <v>91000</v>
      </c>
      <c r="K47" s="12">
        <f>K48</f>
        <v>98000</v>
      </c>
    </row>
    <row r="48" spans="1:11" ht="15.75">
      <c r="A48" s="7" t="s">
        <v>51</v>
      </c>
      <c r="B48" s="3" t="s">
        <v>20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f>800+1600+182286+117906.9</f>
        <v>302592.9</v>
      </c>
      <c r="J48" s="11">
        <v>91000</v>
      </c>
      <c r="K48" s="11">
        <v>98000</v>
      </c>
    </row>
    <row r="49" spans="1:11" ht="15.75">
      <c r="A49" s="6">
        <v>1000</v>
      </c>
      <c r="B49" s="1" t="s">
        <v>23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I50+I51+I52+I53</f>
        <v>86195.59999999999</v>
      </c>
      <c r="J49" s="12">
        <f>J50+J51+J52+J53</f>
        <v>95773.5</v>
      </c>
      <c r="K49" s="12">
        <f>K50+K51+K52+K53</f>
        <v>75684.90000000001</v>
      </c>
    </row>
    <row r="50" spans="1:11" ht="17.25" customHeight="1">
      <c r="A50" s="7">
        <v>1001</v>
      </c>
      <c r="B50" s="3" t="s">
        <v>24</v>
      </c>
      <c r="C50" s="4">
        <v>1067</v>
      </c>
      <c r="D50" s="8"/>
      <c r="E50" s="8"/>
      <c r="F50" s="8"/>
      <c r="G50" s="8"/>
      <c r="H50" s="8"/>
      <c r="I50" s="13">
        <v>8000</v>
      </c>
      <c r="J50" s="11">
        <v>8000</v>
      </c>
      <c r="K50" s="11">
        <v>8000</v>
      </c>
    </row>
    <row r="51" spans="1:11" ht="15.75" customHeight="1">
      <c r="A51" s="7">
        <v>1003</v>
      </c>
      <c r="B51" s="3" t="s">
        <v>25</v>
      </c>
      <c r="C51" s="4">
        <v>10823.3</v>
      </c>
      <c r="D51" s="4">
        <v>15692</v>
      </c>
      <c r="E51" s="8"/>
      <c r="F51" s="8"/>
      <c r="G51" s="8"/>
      <c r="H51" s="8"/>
      <c r="I51" s="13">
        <f>3744+102.2+955.5+600+37517.4</f>
        <v>42919.1</v>
      </c>
      <c r="J51" s="11">
        <f>3744+102.2+955.5+600+49761.6</f>
        <v>55163.299999999996</v>
      </c>
      <c r="K51" s="11">
        <f>3744+102.2+955.5+600+29482.1</f>
        <v>34883.799999999996</v>
      </c>
    </row>
    <row r="52" spans="1:11" ht="15" customHeight="1">
      <c r="A52" s="7">
        <v>1004</v>
      </c>
      <c r="B52" s="3" t="s">
        <v>26</v>
      </c>
      <c r="C52" s="4">
        <v>7212.6</v>
      </c>
      <c r="D52" s="8"/>
      <c r="E52" s="8"/>
      <c r="F52" s="8"/>
      <c r="G52" s="8"/>
      <c r="H52" s="8"/>
      <c r="I52" s="13">
        <f>752.4+12530.6+7907.7+4590.1+2501.8</f>
        <v>28282.600000000002</v>
      </c>
      <c r="J52" s="13">
        <f>752.4+12530.6+7907.7+4774.7</f>
        <v>25965.4</v>
      </c>
      <c r="K52" s="13">
        <f>752.4+12530.6+7907.7+4965.6</f>
        <v>26156.300000000003</v>
      </c>
    </row>
    <row r="53" spans="1:11" ht="33.75" customHeight="1">
      <c r="A53" s="7" t="s">
        <v>77</v>
      </c>
      <c r="B53" s="3" t="s">
        <v>78</v>
      </c>
      <c r="C53" s="4"/>
      <c r="D53" s="8"/>
      <c r="E53" s="8"/>
      <c r="F53" s="8"/>
      <c r="G53" s="8"/>
      <c r="H53" s="8"/>
      <c r="I53" s="13">
        <f>3086.6+3907.3</f>
        <v>6993.9</v>
      </c>
      <c r="J53" s="13">
        <f>3086.6+3558.2</f>
        <v>6644.799999999999</v>
      </c>
      <c r="K53" s="13">
        <f>3086.6+3558.2</f>
        <v>6644.799999999999</v>
      </c>
    </row>
    <row r="54" spans="1:11" ht="15.75" customHeight="1">
      <c r="A54" s="6" t="s">
        <v>57</v>
      </c>
      <c r="B54" s="1" t="s">
        <v>22</v>
      </c>
      <c r="C54" s="4"/>
      <c r="D54" s="8"/>
      <c r="E54" s="8"/>
      <c r="F54" s="8"/>
      <c r="G54" s="8"/>
      <c r="H54" s="8"/>
      <c r="I54" s="12">
        <f>I56+I55</f>
        <v>160659.2</v>
      </c>
      <c r="J54" s="12">
        <f>J56+J55</f>
        <v>232006.8</v>
      </c>
      <c r="K54" s="12">
        <f>K56+K55</f>
        <v>46000</v>
      </c>
    </row>
    <row r="55" spans="1:11" ht="15.75" customHeight="1">
      <c r="A55" s="7" t="s">
        <v>75</v>
      </c>
      <c r="B55" s="3" t="s">
        <v>76</v>
      </c>
      <c r="C55" s="4"/>
      <c r="D55" s="8"/>
      <c r="E55" s="8"/>
      <c r="F55" s="8"/>
      <c r="G55" s="8"/>
      <c r="H55" s="8"/>
      <c r="I55" s="13">
        <f>800+22639</f>
        <v>23439</v>
      </c>
      <c r="J55" s="13">
        <v>22000</v>
      </c>
      <c r="K55" s="13">
        <v>22000</v>
      </c>
    </row>
    <row r="56" spans="1:11" ht="18.75" customHeight="1">
      <c r="A56" s="7" t="s">
        <v>58</v>
      </c>
      <c r="B56" s="3" t="s">
        <v>59</v>
      </c>
      <c r="C56" s="4"/>
      <c r="D56" s="8"/>
      <c r="E56" s="8"/>
      <c r="F56" s="8"/>
      <c r="G56" s="8"/>
      <c r="H56" s="8"/>
      <c r="I56" s="13">
        <f>105334.6+31885.6</f>
        <v>137220.2</v>
      </c>
      <c r="J56" s="11">
        <f>176706.5+24000+9300.3</f>
        <v>210006.8</v>
      </c>
      <c r="K56" s="11">
        <v>24000</v>
      </c>
    </row>
    <row r="57" spans="1:11" ht="15.75" customHeight="1">
      <c r="A57" s="6" t="s">
        <v>60</v>
      </c>
      <c r="B57" s="1" t="s">
        <v>61</v>
      </c>
      <c r="C57" s="4"/>
      <c r="D57" s="8"/>
      <c r="E57" s="8"/>
      <c r="F57" s="8"/>
      <c r="G57" s="8"/>
      <c r="H57" s="8"/>
      <c r="I57" s="12">
        <f>I58+I59</f>
        <v>3191.5</v>
      </c>
      <c r="J57" s="12">
        <f>J58+J59</f>
        <v>3242</v>
      </c>
      <c r="K57" s="12">
        <f>K58+K59</f>
        <v>3342</v>
      </c>
    </row>
    <row r="58" spans="1:11" ht="16.5" customHeight="1">
      <c r="A58" s="7" t="s">
        <v>62</v>
      </c>
      <c r="B58" s="3" t="s">
        <v>21</v>
      </c>
      <c r="C58" s="4"/>
      <c r="D58" s="8"/>
      <c r="E58" s="8"/>
      <c r="F58" s="8"/>
      <c r="G58" s="8"/>
      <c r="H58" s="8"/>
      <c r="I58" s="13">
        <f>142+3049.5</f>
        <v>3191.5</v>
      </c>
      <c r="J58" s="13">
        <f>142+3100</f>
        <v>3242</v>
      </c>
      <c r="K58" s="13">
        <f>142+3200</f>
        <v>3342</v>
      </c>
    </row>
    <row r="59" spans="1:11" ht="0" customHeight="1" hidden="1">
      <c r="A59" s="7" t="s">
        <v>63</v>
      </c>
      <c r="B59" s="3" t="s">
        <v>64</v>
      </c>
      <c r="C59" s="4"/>
      <c r="D59" s="8"/>
      <c r="E59" s="8"/>
      <c r="F59" s="8"/>
      <c r="G59" s="8"/>
      <c r="H59" s="8"/>
      <c r="I59" s="13">
        <v>0</v>
      </c>
      <c r="J59" s="11"/>
      <c r="K59" s="11"/>
    </row>
    <row r="60" spans="1:11" s="17" customFormat="1" ht="33.75" customHeight="1">
      <c r="A60" s="6" t="s">
        <v>69</v>
      </c>
      <c r="B60" s="1" t="s">
        <v>90</v>
      </c>
      <c r="C60" s="2"/>
      <c r="D60" s="9"/>
      <c r="E60" s="9"/>
      <c r="F60" s="9"/>
      <c r="G60" s="9"/>
      <c r="H60" s="9"/>
      <c r="I60" s="12">
        <f>I61</f>
        <v>6169</v>
      </c>
      <c r="J60" s="12">
        <f>J61</f>
        <v>3306.6</v>
      </c>
      <c r="K60" s="12">
        <f>K61</f>
        <v>0</v>
      </c>
    </row>
    <row r="61" spans="1:11" s="17" customFormat="1" ht="36" customHeight="1">
      <c r="A61" s="7" t="s">
        <v>70</v>
      </c>
      <c r="B61" s="3" t="s">
        <v>91</v>
      </c>
      <c r="C61" s="4"/>
      <c r="D61" s="8"/>
      <c r="E61" s="8"/>
      <c r="F61" s="8"/>
      <c r="G61" s="8"/>
      <c r="H61" s="8"/>
      <c r="I61" s="13">
        <v>6169</v>
      </c>
      <c r="J61" s="11">
        <v>3306.6</v>
      </c>
      <c r="K61" s="11">
        <v>0</v>
      </c>
    </row>
    <row r="62" spans="1:11" ht="15.75">
      <c r="A62" s="1"/>
      <c r="B62" s="1" t="s">
        <v>27</v>
      </c>
      <c r="C62" s="9" t="e">
        <f>C13+C22+C27+C32+C40+C47+#REF!+C49</f>
        <v>#REF!</v>
      </c>
      <c r="D62" s="9" t="e">
        <f>D13+D22+D27+D32+D40+D47+#REF!+D49</f>
        <v>#REF!</v>
      </c>
      <c r="E62" s="9" t="e">
        <f>E13+E22+E27+E32+E40+E47+#REF!+E49</f>
        <v>#REF!</v>
      </c>
      <c r="F62" s="9" t="e">
        <f>F13+F22+F27+F32+F40+F47+#REF!+F49</f>
        <v>#REF!</v>
      </c>
      <c r="G62" s="9" t="e">
        <f>G13+G22+G27+G32+G40+G47+#REF!+G49</f>
        <v>#REF!</v>
      </c>
      <c r="H62" s="9" t="e">
        <f>H13+H22+H27+H32+H40+H47+#REF!+H49</f>
        <v>#REF!</v>
      </c>
      <c r="I62" s="12">
        <f>I13+I22+I27+I32+I40+I47+I49+I54+I57+I60+I37</f>
        <v>2542146.9000000004</v>
      </c>
      <c r="J62" s="12">
        <f>J13+J22+J27+J32+J40+J47+J49+J54+J57+J60+J37</f>
        <v>2222121.6999999997</v>
      </c>
      <c r="K62" s="12">
        <f>K13+K22+K27+K32+K40+K47+K49+K54+K57+K60+K37</f>
        <v>1871328.9</v>
      </c>
    </row>
  </sheetData>
  <sheetProtection/>
  <mergeCells count="15">
    <mergeCell ref="J11:J12"/>
    <mergeCell ref="K11:K12"/>
    <mergeCell ref="A10:A12"/>
    <mergeCell ref="D10:H10"/>
    <mergeCell ref="B10:B12"/>
    <mergeCell ref="I11:I12"/>
    <mergeCell ref="A8:K8"/>
    <mergeCell ref="A1:K1"/>
    <mergeCell ref="A2:K2"/>
    <mergeCell ref="A5:K5"/>
    <mergeCell ref="B7:K7"/>
    <mergeCell ref="I10:K10"/>
    <mergeCell ref="B3:K3"/>
    <mergeCell ref="B6:K6"/>
    <mergeCell ref="B4:K4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2023-12-15T12:00:24Z</cp:lastPrinted>
  <dcterms:created xsi:type="dcterms:W3CDTF">2008-04-16T04:01:17Z</dcterms:created>
  <dcterms:modified xsi:type="dcterms:W3CDTF">2023-12-15T12:01:05Z</dcterms:modified>
  <cp:category/>
  <cp:version/>
  <cp:contentType/>
  <cp:contentStatus/>
</cp:coreProperties>
</file>