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'2011'!$A$1:$I$174</definedName>
  </definedNames>
  <calcPr fullCalcOnLoad="1"/>
</workbook>
</file>

<file path=xl/sharedStrings.xml><?xml version="1.0" encoding="utf-8"?>
<sst xmlns="http://schemas.openxmlformats.org/spreadsheetml/2006/main" count="640" uniqueCount="121">
  <si>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</si>
  <si>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</si>
  <si>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</si>
  <si>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</si>
  <si>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</si>
  <si>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</si>
  <si>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</si>
  <si>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</si>
  <si>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</si>
  <si>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</si>
  <si>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</si>
  <si>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</si>
  <si>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</si>
  <si>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</si>
  <si>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</si>
  <si>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</si>
  <si>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</si>
  <si>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</si>
  <si>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</si>
  <si>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</si>
  <si>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</si>
  <si>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</si>
  <si>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</si>
  <si>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12</t>
  </si>
  <si>
    <t>11</t>
  </si>
  <si>
    <t>Периодическая печать и издательства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</si>
  <si>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</si>
  <si>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</si>
  <si>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</si>
  <si>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</si>
  <si>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</si>
  <si>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</si>
  <si>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</si>
  <si>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</si>
  <si>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</si>
  <si>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</si>
  <si>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</si>
  <si>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</si>
  <si>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</si>
  <si>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</si>
  <si>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</si>
  <si>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</si>
  <si>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</si>
  <si>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</si>
  <si>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</si>
  <si>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</si>
  <si>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</si>
  <si>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</si>
  <si>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</si>
  <si>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</si>
  <si>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</si>
  <si>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</si>
  <si>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Итого расходов</t>
  </si>
  <si>
    <t>Код            ведомства</t>
  </si>
  <si>
    <t>Сельское хозяйство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</si>
  <si>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</si>
  <si>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 xml:space="preserve">99 0 </t>
  </si>
  <si>
    <t>99 0</t>
  </si>
  <si>
    <t>36 0</t>
  </si>
  <si>
    <t xml:space="preserve">35 0 </t>
  </si>
  <si>
    <t xml:space="preserve">90 0 </t>
  </si>
  <si>
    <t>90 0</t>
  </si>
  <si>
    <t>Социальное обеспечение  населения</t>
  </si>
  <si>
    <t xml:space="preserve">38 0 </t>
  </si>
  <si>
    <t>37 0</t>
  </si>
  <si>
    <t>400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</si>
  <si>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</si>
  <si>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</si>
  <si>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</si>
  <si>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</si>
  <si>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</si>
  <si>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>Благоустройство</t>
  </si>
  <si>
    <t>34 0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</si>
  <si>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</si>
  <si>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</si>
  <si>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</si>
  <si>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</si>
  <si>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</si>
  <si>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</si>
  <si>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</si>
  <si>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</si>
  <si>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</si>
  <si>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</si>
  <si>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</si>
  <si>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</si>
  <si>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</si>
  <si>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Капитальные вложения в объекты государственной (муниципальной) собственности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</si>
  <si>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</si>
  <si>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</si>
  <si>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</si>
  <si>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Финансовый отдел администрации городского округа город Михайловка Волгоградской области</t>
  </si>
  <si>
    <t>Судебная система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</si>
  <si>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</si>
  <si>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</si>
  <si>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</si>
  <si>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</si>
  <si>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"Сохранение и развитие культуры городского округа город Михайловка Волгоградской области" на 2022-2024 годы</t>
  </si>
  <si>
    <t>Коммунальное хозяйство</t>
  </si>
  <si>
    <t>11 0</t>
  </si>
  <si>
    <t>Охрана окружающей среды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</si>
  <si>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</si>
  <si>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</si>
  <si>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06 0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</si>
  <si>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</si>
  <si>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20 0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</si>
  <si>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</si>
  <si>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25 0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</si>
  <si>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</si>
  <si>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30 0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</si>
  <si>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</si>
  <si>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Другие вопросы в области образования</t>
  </si>
  <si>
    <t>Другие вопросы в области охраны окружающей среды</t>
  </si>
  <si>
    <t>от "____"_________20__г.№___</t>
  </si>
  <si>
    <t>2025 год (сумма тыс.руб.)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</si>
  <si>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</si>
  <si>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</si>
  <si>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 на плановый период 2025 и 2026 годов</t>
  </si>
  <si>
    <t>2026 год (сумма тыс.руб.)</t>
  </si>
  <si>
    <t>Топливно-энергетический комплекс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</si>
  <si>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</si>
  <si>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Приложение № 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</si>
</sst>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0" fontId="4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</xf>
    <xf numFmtId="0" fontId="5" fillId="0" borderId="10" xfId="54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0" t="s">
        <v>120</v>
      </c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0" t="s">
        <v>82</v>
      </c>
      <c r="B2" s="50"/>
      <c r="C2" s="50"/>
      <c r="D2" s="50"/>
      <c r="E2" s="50"/>
      <c r="F2" s="50"/>
      <c r="G2" s="50"/>
      <c r="H2" s="50"/>
      <c r="I2" s="50"/>
    </row>
    <row r="3" spans="1:9" ht="15" customHeight="1">
      <c r="A3" s="50" t="s">
        <v>83</v>
      </c>
      <c r="B3" s="50"/>
      <c r="C3" s="50"/>
      <c r="D3" s="50"/>
      <c r="E3" s="50"/>
      <c r="F3" s="50"/>
      <c r="G3" s="50"/>
      <c r="H3" s="50"/>
      <c r="I3" s="50"/>
    </row>
    <row r="4" spans="1:9" ht="15" customHeight="1">
      <c r="A4" s="47"/>
      <c r="B4" s="47"/>
      <c r="C4" s="47"/>
      <c r="D4" s="47"/>
      <c r="E4" s="47"/>
      <c r="F4" s="53" t="s">
        <v>112</v>
      </c>
      <c r="G4" s="53"/>
      <c r="H4" s="53"/>
      <c r="I4" s="53"/>
    </row>
    <row r="5" spans="1:9" ht="15" customHeight="1">
      <c r="A5" s="50" t="s">
        <v>84</v>
      </c>
      <c r="B5" s="50"/>
      <c r="C5" s="50"/>
      <c r="D5" s="50"/>
      <c r="E5" s="50"/>
      <c r="F5" s="50"/>
      <c r="G5" s="50"/>
      <c r="H5" s="50"/>
      <c r="I5" s="50"/>
    </row>
    <row r="6" spans="1:9" ht="15" customHeight="1">
      <c r="A6" s="50" t="s">
        <v>85</v>
      </c>
      <c r="B6" s="50"/>
      <c r="C6" s="50"/>
      <c r="D6" s="50"/>
      <c r="E6" s="50"/>
      <c r="F6" s="50"/>
      <c r="G6" s="50"/>
      <c r="H6" s="50"/>
      <c r="I6" s="50"/>
    </row>
    <row r="7" spans="1:9" ht="15" customHeight="1">
      <c r="A7" s="50" t="s">
        <v>115</v>
      </c>
      <c r="B7" s="50"/>
      <c r="C7" s="50"/>
      <c r="D7" s="50"/>
      <c r="E7" s="50"/>
      <c r="F7" s="50"/>
      <c r="G7" s="50"/>
      <c r="H7" s="50"/>
      <c r="I7" s="50"/>
    </row>
    <row r="8" spans="1:7" ht="15.75" customHeight="1">
      <c r="A8" s="54"/>
      <c r="B8" s="54"/>
      <c r="C8" s="54"/>
      <c r="D8" s="54"/>
      <c r="E8" s="54"/>
      <c r="F8" s="54"/>
      <c r="G8" s="9"/>
    </row>
    <row r="9" spans="1:9" ht="36" customHeight="1">
      <c r="A9" s="51" t="s">
        <v>55</v>
      </c>
      <c r="B9" s="51"/>
      <c r="C9" s="51"/>
      <c r="D9" s="51"/>
      <c r="E9" s="51"/>
      <c r="F9" s="51"/>
      <c r="G9" s="51"/>
      <c r="H9" s="51"/>
      <c r="I9" s="51"/>
    </row>
    <row r="10" spans="1:9" ht="15.75">
      <c r="A10" s="55" t="s">
        <v>116</v>
      </c>
      <c r="B10" s="55"/>
      <c r="C10" s="55"/>
      <c r="D10" s="55"/>
      <c r="E10" s="55"/>
      <c r="F10" s="55"/>
      <c r="G10" s="55"/>
      <c r="H10" s="55"/>
      <c r="I10" s="55"/>
    </row>
    <row r="11" spans="1:9" ht="15.7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5.7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38.25" customHeight="1">
      <c r="A13" s="52" t="s">
        <v>0</v>
      </c>
      <c r="B13" s="57" t="s">
        <v>53</v>
      </c>
      <c r="C13" s="52" t="s">
        <v>1</v>
      </c>
      <c r="D13" s="52" t="s">
        <v>2</v>
      </c>
      <c r="E13" s="57" t="s">
        <v>76</v>
      </c>
      <c r="F13" s="52" t="s">
        <v>3</v>
      </c>
      <c r="G13" s="52" t="s">
        <v>40</v>
      </c>
      <c r="H13" s="52" t="s">
        <v>113</v>
      </c>
      <c r="I13" s="52" t="s">
        <v>117</v>
      </c>
    </row>
    <row r="14" spans="1:9" ht="57" customHeight="1">
      <c r="A14" s="52"/>
      <c r="B14" s="58"/>
      <c r="C14" s="52"/>
      <c r="D14" s="52"/>
      <c r="E14" s="58"/>
      <c r="F14" s="52"/>
      <c r="G14" s="52"/>
      <c r="H14" s="52"/>
      <c r="I14" s="52"/>
    </row>
    <row r="15" spans="1:9" ht="62.25" customHeight="1">
      <c r="A15" s="19" t="s">
        <v>90</v>
      </c>
      <c r="B15" s="27">
        <v>750</v>
      </c>
      <c r="C15" s="25"/>
      <c r="D15" s="25"/>
      <c r="E15" s="24"/>
      <c r="F15" s="24"/>
      <c r="G15" s="17" t="e">
        <f aca="true" t="shared" si="0" ref="G15:I17">G16</f>
        <v>#REF!</v>
      </c>
      <c r="H15" s="17">
        <f t="shared" si="0"/>
        <v>9400</v>
      </c>
      <c r="I15" s="17">
        <f t="shared" si="0"/>
        <v>9400</v>
      </c>
    </row>
    <row r="16" spans="1:9" ht="14.25" customHeight="1">
      <c r="A16" s="4" t="s">
        <v>4</v>
      </c>
      <c r="B16" s="27">
        <v>750</v>
      </c>
      <c r="C16" s="5" t="s">
        <v>5</v>
      </c>
      <c r="D16" s="24"/>
      <c r="E16" s="24"/>
      <c r="F16" s="24"/>
      <c r="G16" s="17" t="e">
        <f t="shared" si="0"/>
        <v>#REF!</v>
      </c>
      <c r="H16" s="17">
        <f>H17</f>
        <v>9400</v>
      </c>
      <c r="I16" s="17">
        <f>I17</f>
        <v>9400</v>
      </c>
    </row>
    <row r="17" spans="1:9" ht="78.75">
      <c r="A17" s="2" t="s">
        <v>34</v>
      </c>
      <c r="B17" s="28">
        <v>750</v>
      </c>
      <c r="C17" s="1" t="s">
        <v>5</v>
      </c>
      <c r="D17" s="16" t="s">
        <v>30</v>
      </c>
      <c r="E17" s="24"/>
      <c r="F17" s="24"/>
      <c r="G17" s="8" t="e">
        <f t="shared" si="0"/>
        <v>#REF!</v>
      </c>
      <c r="H17" s="8">
        <f>H18</f>
        <v>9400</v>
      </c>
      <c r="I17" s="8">
        <f t="shared" si="0"/>
        <v>9400</v>
      </c>
    </row>
    <row r="18" spans="1:9" ht="63">
      <c r="A18" s="2" t="s">
        <v>41</v>
      </c>
      <c r="B18" s="28">
        <v>750</v>
      </c>
      <c r="C18" s="1" t="s">
        <v>5</v>
      </c>
      <c r="D18" s="16" t="s">
        <v>30</v>
      </c>
      <c r="E18" s="33" t="s">
        <v>60</v>
      </c>
      <c r="F18" s="24"/>
      <c r="G18" s="8" t="e">
        <f>#REF!</f>
        <v>#REF!</v>
      </c>
      <c r="H18" s="8">
        <f>H19+H20</f>
        <v>9400</v>
      </c>
      <c r="I18" s="8">
        <f>I19+I20</f>
        <v>9400</v>
      </c>
    </row>
    <row r="19" spans="1:9" ht="141.75">
      <c r="A19" s="2" t="s">
        <v>80</v>
      </c>
      <c r="B19" s="28">
        <v>750</v>
      </c>
      <c r="C19" s="1" t="s">
        <v>5</v>
      </c>
      <c r="D19" s="16" t="s">
        <v>30</v>
      </c>
      <c r="E19" s="33" t="s">
        <v>60</v>
      </c>
      <c r="F19" s="24">
        <v>100</v>
      </c>
      <c r="G19" s="8"/>
      <c r="H19" s="8">
        <v>8900</v>
      </c>
      <c r="I19" s="8">
        <v>8900</v>
      </c>
    </row>
    <row r="20" spans="1:9" ht="63">
      <c r="A20" s="2" t="s">
        <v>74</v>
      </c>
      <c r="B20" s="28">
        <v>750</v>
      </c>
      <c r="C20" s="1" t="s">
        <v>5</v>
      </c>
      <c r="D20" s="16" t="s">
        <v>30</v>
      </c>
      <c r="E20" s="33" t="s">
        <v>60</v>
      </c>
      <c r="F20" s="24">
        <v>200</v>
      </c>
      <c r="G20" s="16"/>
      <c r="H20" s="8">
        <v>500</v>
      </c>
      <c r="I20" s="8">
        <v>500</v>
      </c>
    </row>
    <row r="21" spans="1:9" ht="31.5">
      <c r="A21" s="19" t="s">
        <v>77</v>
      </c>
      <c r="B21" s="20">
        <v>751</v>
      </c>
      <c r="C21" s="21"/>
      <c r="D21" s="21"/>
      <c r="E21" s="22"/>
      <c r="F21" s="22"/>
      <c r="G21" s="17" t="e">
        <f>G22</f>
        <v>#REF!</v>
      </c>
      <c r="H21" s="17">
        <f>H22</f>
        <v>2280</v>
      </c>
      <c r="I21" s="17">
        <f>I22</f>
        <v>2280</v>
      </c>
    </row>
    <row r="22" spans="1:9" ht="31.5">
      <c r="A22" s="4" t="s">
        <v>4</v>
      </c>
      <c r="B22" s="20">
        <v>751</v>
      </c>
      <c r="C22" s="5" t="s">
        <v>5</v>
      </c>
      <c r="D22" s="20"/>
      <c r="E22" s="23"/>
      <c r="F22" s="23"/>
      <c r="G22" s="17" t="e">
        <f>G23+#REF!</f>
        <v>#REF!</v>
      </c>
      <c r="H22" s="17">
        <f>H23</f>
        <v>2280</v>
      </c>
      <c r="I22" s="17">
        <f>I23</f>
        <v>2280</v>
      </c>
    </row>
    <row r="23" spans="1:9" ht="94.5">
      <c r="A23" s="2" t="s">
        <v>27</v>
      </c>
      <c r="B23" s="21">
        <v>751</v>
      </c>
      <c r="C23" s="1" t="s">
        <v>5</v>
      </c>
      <c r="D23" s="1" t="s">
        <v>7</v>
      </c>
      <c r="E23" s="1"/>
      <c r="F23" s="1"/>
      <c r="G23" s="13" t="e">
        <f>G24</f>
        <v>#REF!</v>
      </c>
      <c r="H23" s="13">
        <f>H24</f>
        <v>2280</v>
      </c>
      <c r="I23" s="13">
        <f>I24</f>
        <v>2280</v>
      </c>
    </row>
    <row r="24" spans="1:9" ht="63">
      <c r="A24" s="2" t="s">
        <v>41</v>
      </c>
      <c r="B24" s="21">
        <v>751</v>
      </c>
      <c r="C24" s="1" t="s">
        <v>5</v>
      </c>
      <c r="D24" s="1" t="s">
        <v>7</v>
      </c>
      <c r="E24" s="33" t="s">
        <v>60</v>
      </c>
      <c r="F24" s="1"/>
      <c r="G24" s="13" t="e">
        <f>#REF!+#REF!</f>
        <v>#REF!</v>
      </c>
      <c r="H24" s="13">
        <f>H25+H26</f>
        <v>2280</v>
      </c>
      <c r="I24" s="13">
        <f>I25+I26</f>
        <v>2280</v>
      </c>
    </row>
    <row r="25" spans="1:9" ht="141.75">
      <c r="A25" s="2" t="s">
        <v>80</v>
      </c>
      <c r="B25" s="21">
        <v>751</v>
      </c>
      <c r="C25" s="1" t="s">
        <v>5</v>
      </c>
      <c r="D25" s="1" t="s">
        <v>7</v>
      </c>
      <c r="E25" s="33" t="s">
        <v>60</v>
      </c>
      <c r="F25" s="1" t="s">
        <v>43</v>
      </c>
      <c r="G25" s="3"/>
      <c r="H25" s="3">
        <v>1900</v>
      </c>
      <c r="I25" s="3">
        <v>1900</v>
      </c>
    </row>
    <row r="26" spans="1:9" ht="63">
      <c r="A26" s="2" t="s">
        <v>74</v>
      </c>
      <c r="B26" s="21">
        <v>751</v>
      </c>
      <c r="C26" s="1" t="s">
        <v>5</v>
      </c>
      <c r="D26" s="1" t="s">
        <v>7</v>
      </c>
      <c r="E26" s="33" t="s">
        <v>60</v>
      </c>
      <c r="F26" s="1" t="s">
        <v>44</v>
      </c>
      <c r="G26" s="1"/>
      <c r="H26" s="3">
        <v>380</v>
      </c>
      <c r="I26" s="3">
        <v>380</v>
      </c>
    </row>
    <row r="27" spans="1:9" ht="47.25">
      <c r="A27" s="4" t="s">
        <v>78</v>
      </c>
      <c r="B27" s="20">
        <v>752</v>
      </c>
      <c r="C27" s="5"/>
      <c r="D27" s="5"/>
      <c r="E27" s="5"/>
      <c r="F27" s="5"/>
      <c r="G27" s="10" t="e">
        <f>G28+G48+G55+G71+#REF!+G93+G123+G129+G146+G158+#REF!</f>
        <v>#REF!</v>
      </c>
      <c r="H27" s="10">
        <f>H28+H48+H55+H71+H93+H123+H129+H146+H158+H162</f>
        <v>2203391.6999999997</v>
      </c>
      <c r="I27" s="10">
        <f>I28+I48+I55+I71+I93+I123+I129+I146+I158+I162</f>
        <v>1852518.9</v>
      </c>
    </row>
    <row r="28" spans="1:9" ht="20.25" customHeight="1">
      <c r="A28" s="4" t="s">
        <v>4</v>
      </c>
      <c r="B28" s="4">
        <v>752</v>
      </c>
      <c r="C28" s="5" t="s">
        <v>5</v>
      </c>
      <c r="D28" s="5"/>
      <c r="E28" s="5"/>
      <c r="F28" s="5"/>
      <c r="G28" s="15" t="e">
        <f>#REF!+G32+#REF!+#REF!</f>
        <v>#REF!</v>
      </c>
      <c r="H28" s="15">
        <f>H32+H29+H39+H36</f>
        <v>372106.9</v>
      </c>
      <c r="I28" s="15">
        <f>I32+I29+I39+I36</f>
        <v>383791.1</v>
      </c>
    </row>
    <row r="29" spans="1:9" ht="63">
      <c r="A29" s="2" t="s">
        <v>26</v>
      </c>
      <c r="B29" s="2">
        <v>752</v>
      </c>
      <c r="C29" s="1" t="s">
        <v>5</v>
      </c>
      <c r="D29" s="1" t="s">
        <v>6</v>
      </c>
      <c r="E29" s="1"/>
      <c r="F29" s="1"/>
      <c r="G29" s="3"/>
      <c r="H29" s="3">
        <f>H30</f>
        <v>2300</v>
      </c>
      <c r="I29" s="3">
        <f>I30</f>
        <v>2400</v>
      </c>
    </row>
    <row r="30" spans="1:9" ht="63">
      <c r="A30" s="39" t="s">
        <v>41</v>
      </c>
      <c r="B30" s="2">
        <v>752</v>
      </c>
      <c r="C30" s="1" t="s">
        <v>5</v>
      </c>
      <c r="D30" s="1" t="s">
        <v>6</v>
      </c>
      <c r="E30" s="31" t="s">
        <v>61</v>
      </c>
      <c r="F30" s="1"/>
      <c r="G30" s="3"/>
      <c r="H30" s="3">
        <f>H31</f>
        <v>2300</v>
      </c>
      <c r="I30" s="3">
        <f>I31</f>
        <v>2400</v>
      </c>
    </row>
    <row r="31" spans="1:9" ht="131.25" customHeight="1">
      <c r="A31" s="2" t="s">
        <v>80</v>
      </c>
      <c r="B31" s="2">
        <v>752</v>
      </c>
      <c r="C31" s="1" t="s">
        <v>5</v>
      </c>
      <c r="D31" s="1" t="s">
        <v>6</v>
      </c>
      <c r="E31" s="31" t="s">
        <v>61</v>
      </c>
      <c r="F31" s="1" t="s">
        <v>43</v>
      </c>
      <c r="G31" s="3"/>
      <c r="H31" s="3">
        <v>2300</v>
      </c>
      <c r="I31" s="3">
        <v>2400</v>
      </c>
    </row>
    <row r="32" spans="1:9" ht="126">
      <c r="A32" s="39" t="s">
        <v>87</v>
      </c>
      <c r="B32" s="2">
        <v>752</v>
      </c>
      <c r="C32" s="1" t="s">
        <v>5</v>
      </c>
      <c r="D32" s="1" t="s">
        <v>8</v>
      </c>
      <c r="E32" s="1"/>
      <c r="F32" s="1"/>
      <c r="G32" s="13" t="e">
        <f>G33</f>
        <v>#REF!</v>
      </c>
      <c r="H32" s="13">
        <f>H33</f>
        <v>124730.3</v>
      </c>
      <c r="I32" s="13">
        <f>I33</f>
        <v>117630.3</v>
      </c>
    </row>
    <row r="33" spans="1:9" ht="63">
      <c r="A33" s="2" t="s">
        <v>41</v>
      </c>
      <c r="B33" s="2">
        <v>752</v>
      </c>
      <c r="C33" s="1" t="s">
        <v>5</v>
      </c>
      <c r="D33" s="1" t="s">
        <v>8</v>
      </c>
      <c r="E33" s="31" t="s">
        <v>60</v>
      </c>
      <c r="F33" s="1"/>
      <c r="G33" s="13" t="e">
        <f>#REF!+#REF!</f>
        <v>#REF!</v>
      </c>
      <c r="H33" s="13">
        <f>H34+H35</f>
        <v>124730.3</v>
      </c>
      <c r="I33" s="13">
        <f>I34+I35</f>
        <v>117630.3</v>
      </c>
    </row>
    <row r="34" spans="1:9" ht="141.75">
      <c r="A34" s="2" t="s">
        <v>80</v>
      </c>
      <c r="B34" s="2">
        <v>752</v>
      </c>
      <c r="C34" s="1" t="s">
        <v>5</v>
      </c>
      <c r="D34" s="1" t="s">
        <v>8</v>
      </c>
      <c r="E34" s="31" t="s">
        <v>60</v>
      </c>
      <c r="F34" s="1" t="s">
        <v>43</v>
      </c>
      <c r="G34" s="3"/>
      <c r="H34" s="3">
        <f>50000+69700+1030.3</f>
        <v>120730.3</v>
      </c>
      <c r="I34" s="3">
        <f>50000+62600+1030.3</f>
        <v>113630.3</v>
      </c>
    </row>
    <row r="35" spans="1:9" ht="63">
      <c r="A35" s="2" t="s">
        <v>74</v>
      </c>
      <c r="B35" s="2">
        <v>752</v>
      </c>
      <c r="C35" s="1" t="s">
        <v>5</v>
      </c>
      <c r="D35" s="1" t="s">
        <v>8</v>
      </c>
      <c r="E35" s="31" t="s">
        <v>60</v>
      </c>
      <c r="F35" s="1" t="s">
        <v>44</v>
      </c>
      <c r="G35" s="3"/>
      <c r="H35" s="3">
        <f>4000</f>
        <v>4000</v>
      </c>
      <c r="I35" s="3">
        <v>4000</v>
      </c>
    </row>
    <row r="36" spans="1:9" ht="15.75">
      <c r="A36" s="2" t="s">
        <v>91</v>
      </c>
      <c r="B36" s="2">
        <v>752</v>
      </c>
      <c r="C36" s="1" t="s">
        <v>5</v>
      </c>
      <c r="D36" s="1" t="s">
        <v>14</v>
      </c>
      <c r="E36" s="31"/>
      <c r="F36" s="1"/>
      <c r="G36" s="13"/>
      <c r="H36" s="13">
        <f>H37</f>
        <v>33.2</v>
      </c>
      <c r="I36" s="13">
        <f>I37</f>
        <v>379.3</v>
      </c>
    </row>
    <row r="37" spans="1:9" ht="47.25">
      <c r="A37" s="2" t="s">
        <v>45</v>
      </c>
      <c r="B37" s="2">
        <v>752</v>
      </c>
      <c r="C37" s="1" t="s">
        <v>5</v>
      </c>
      <c r="D37" s="1" t="s">
        <v>14</v>
      </c>
      <c r="E37" s="31" t="s">
        <v>57</v>
      </c>
      <c r="F37" s="1"/>
      <c r="G37" s="13"/>
      <c r="H37" s="13">
        <f>H38</f>
        <v>33.2</v>
      </c>
      <c r="I37" s="13">
        <f>I38</f>
        <v>379.3</v>
      </c>
    </row>
    <row r="38" spans="1:9" ht="63">
      <c r="A38" s="2" t="s">
        <v>74</v>
      </c>
      <c r="B38" s="2">
        <v>752</v>
      </c>
      <c r="C38" s="1" t="s">
        <v>5</v>
      </c>
      <c r="D38" s="1" t="s">
        <v>14</v>
      </c>
      <c r="E38" s="31" t="s">
        <v>57</v>
      </c>
      <c r="F38" s="1" t="s">
        <v>44</v>
      </c>
      <c r="G38" s="13"/>
      <c r="H38" s="13">
        <f>33.2</f>
        <v>33.2</v>
      </c>
      <c r="I38" s="13">
        <f>379.3</f>
        <v>379.3</v>
      </c>
    </row>
    <row r="39" spans="1:9" ht="31.5">
      <c r="A39" s="2" t="s">
        <v>10</v>
      </c>
      <c r="B39" s="2">
        <v>752</v>
      </c>
      <c r="C39" s="1" t="s">
        <v>5</v>
      </c>
      <c r="D39" s="1" t="s">
        <v>35</v>
      </c>
      <c r="E39" s="31"/>
      <c r="F39" s="1"/>
      <c r="G39" s="13"/>
      <c r="H39" s="13">
        <f>H40+H43</f>
        <v>245043.4</v>
      </c>
      <c r="I39" s="13">
        <f>I40+I43</f>
        <v>263381.5</v>
      </c>
    </row>
    <row r="40" spans="1:9" ht="63">
      <c r="A40" s="2" t="s">
        <v>41</v>
      </c>
      <c r="B40" s="2">
        <v>752</v>
      </c>
      <c r="C40" s="1" t="s">
        <v>5</v>
      </c>
      <c r="D40" s="1" t="s">
        <v>35</v>
      </c>
      <c r="E40" s="14" t="s">
        <v>60</v>
      </c>
      <c r="F40" s="16"/>
      <c r="G40" s="13" t="e">
        <f>#REF!+#REF!</f>
        <v>#REF!</v>
      </c>
      <c r="H40" s="13">
        <f>H41+H42</f>
        <v>25364.1</v>
      </c>
      <c r="I40" s="13">
        <f>I41+I42</f>
        <v>25364.1</v>
      </c>
    </row>
    <row r="41" spans="1:9" ht="123.75" customHeight="1">
      <c r="A41" s="2" t="s">
        <v>80</v>
      </c>
      <c r="B41" s="2">
        <v>752</v>
      </c>
      <c r="C41" s="1" t="s">
        <v>5</v>
      </c>
      <c r="D41" s="1" t="s">
        <v>35</v>
      </c>
      <c r="E41" s="14" t="s">
        <v>60</v>
      </c>
      <c r="F41" s="16" t="s">
        <v>43</v>
      </c>
      <c r="G41" s="13"/>
      <c r="H41" s="3">
        <f>3698.9+737.7+760.7+495.8+18000</f>
        <v>23693.1</v>
      </c>
      <c r="I41" s="3">
        <f>3698.9+737.7+760.7+495.8+18000</f>
        <v>23693.1</v>
      </c>
    </row>
    <row r="42" spans="1:9" ht="63">
      <c r="A42" s="2" t="s">
        <v>74</v>
      </c>
      <c r="B42" s="2">
        <v>752</v>
      </c>
      <c r="C42" s="1" t="s">
        <v>5</v>
      </c>
      <c r="D42" s="1" t="s">
        <v>35</v>
      </c>
      <c r="E42" s="14" t="s">
        <v>60</v>
      </c>
      <c r="F42" s="1" t="s">
        <v>44</v>
      </c>
      <c r="G42" s="13"/>
      <c r="H42" s="3">
        <f>1153.5+353.2+164.3</f>
        <v>1671</v>
      </c>
      <c r="I42" s="3">
        <f>1153.5+353.2+164.3</f>
        <v>1671</v>
      </c>
    </row>
    <row r="43" spans="1:9" ht="32.25" customHeight="1">
      <c r="A43" s="2" t="s">
        <v>45</v>
      </c>
      <c r="B43" s="2">
        <v>752</v>
      </c>
      <c r="C43" s="1" t="s">
        <v>5</v>
      </c>
      <c r="D43" s="1" t="s">
        <v>35</v>
      </c>
      <c r="E43" s="31" t="s">
        <v>56</v>
      </c>
      <c r="F43" s="1"/>
      <c r="G43" s="3" t="e">
        <f>#REF!+#REF!+#REF!+#REF!</f>
        <v>#REF!</v>
      </c>
      <c r="H43" s="3">
        <f>H44+H45+H46+H47</f>
        <v>219679.3</v>
      </c>
      <c r="I43" s="3">
        <f>I44+I45+I46+I47</f>
        <v>238017.40000000002</v>
      </c>
    </row>
    <row r="44" spans="1:9" ht="126.75" customHeight="1">
      <c r="A44" s="2" t="s">
        <v>80</v>
      </c>
      <c r="B44" s="2">
        <v>752</v>
      </c>
      <c r="C44" s="1" t="s">
        <v>5</v>
      </c>
      <c r="D44" s="1" t="s">
        <v>35</v>
      </c>
      <c r="E44" s="31" t="s">
        <v>56</v>
      </c>
      <c r="F44" s="1" t="s">
        <v>43</v>
      </c>
      <c r="G44" s="1"/>
      <c r="H44" s="3">
        <f>19.4+20000+21696+10300+61894.2+4200+33000+5000</f>
        <v>156109.6</v>
      </c>
      <c r="I44" s="3">
        <f>19.4+20000+21696+10300+59008.8+4200+30000+5000</f>
        <v>150224.2</v>
      </c>
    </row>
    <row r="45" spans="1:9" ht="63">
      <c r="A45" s="2" t="s">
        <v>74</v>
      </c>
      <c r="B45" s="2">
        <v>752</v>
      </c>
      <c r="C45" s="1" t="s">
        <v>5</v>
      </c>
      <c r="D45" s="1" t="s">
        <v>35</v>
      </c>
      <c r="E45" s="31" t="s">
        <v>56</v>
      </c>
      <c r="F45" s="1" t="s">
        <v>44</v>
      </c>
      <c r="G45" s="1"/>
      <c r="H45" s="3">
        <f>1985.9+26000+1500</f>
        <v>29485.9</v>
      </c>
      <c r="I45" s="3">
        <f>1985.9+26000</f>
        <v>27985.9</v>
      </c>
    </row>
    <row r="46" spans="1:9" ht="63">
      <c r="A46" s="40" t="s">
        <v>48</v>
      </c>
      <c r="B46" s="2">
        <v>752</v>
      </c>
      <c r="C46" s="1" t="s">
        <v>5</v>
      </c>
      <c r="D46" s="1" t="s">
        <v>35</v>
      </c>
      <c r="E46" s="31" t="s">
        <v>56</v>
      </c>
      <c r="F46" s="16" t="s">
        <v>49</v>
      </c>
      <c r="G46" s="8"/>
      <c r="H46" s="8">
        <f>12000</f>
        <v>12000</v>
      </c>
      <c r="I46" s="8">
        <f>15000</f>
        <v>15000</v>
      </c>
    </row>
    <row r="47" spans="1:9" ht="15.75">
      <c r="A47" s="2" t="s">
        <v>46</v>
      </c>
      <c r="B47" s="2">
        <v>752</v>
      </c>
      <c r="C47" s="1" t="s">
        <v>5</v>
      </c>
      <c r="D47" s="1" t="s">
        <v>35</v>
      </c>
      <c r="E47" s="31" t="s">
        <v>56</v>
      </c>
      <c r="F47" s="1" t="s">
        <v>47</v>
      </c>
      <c r="G47" s="1"/>
      <c r="H47" s="3">
        <f>22083.8</f>
        <v>22083.8</v>
      </c>
      <c r="I47" s="3">
        <f>44807.3</f>
        <v>44807.3</v>
      </c>
    </row>
    <row r="48" spans="1:9" ht="47.25">
      <c r="A48" s="4" t="s">
        <v>11</v>
      </c>
      <c r="B48" s="2">
        <v>752</v>
      </c>
      <c r="C48" s="5" t="s">
        <v>7</v>
      </c>
      <c r="D48" s="5"/>
      <c r="E48" s="5"/>
      <c r="F48" s="5"/>
      <c r="G48" s="10" t="e">
        <f>#REF!+G52</f>
        <v>#REF!</v>
      </c>
      <c r="H48" s="10">
        <f>+H52+H49</f>
        <v>5300</v>
      </c>
      <c r="I48" s="10">
        <f>+I52+I49</f>
        <v>4000</v>
      </c>
    </row>
    <row r="49" spans="1:9" ht="84.75" customHeight="1">
      <c r="A49" s="39" t="s">
        <v>119</v>
      </c>
      <c r="B49" s="2">
        <v>752</v>
      </c>
      <c r="C49" s="1" t="s">
        <v>7</v>
      </c>
      <c r="D49" s="1" t="s">
        <v>22</v>
      </c>
      <c r="E49" s="1"/>
      <c r="F49" s="1"/>
      <c r="G49" s="10"/>
      <c r="H49" s="3">
        <f>H50</f>
        <v>1300</v>
      </c>
      <c r="I49" s="3">
        <f>I50</f>
        <v>0</v>
      </c>
    </row>
    <row r="50" spans="1:9" ht="94.5">
      <c r="A50" s="46" t="s">
        <v>101</v>
      </c>
      <c r="B50" s="2">
        <v>752</v>
      </c>
      <c r="C50" s="1" t="s">
        <v>7</v>
      </c>
      <c r="D50" s="1" t="s">
        <v>22</v>
      </c>
      <c r="E50" s="31" t="s">
        <v>100</v>
      </c>
      <c r="F50" s="1"/>
      <c r="G50" s="10"/>
      <c r="H50" s="3">
        <f>H51</f>
        <v>1300</v>
      </c>
      <c r="I50" s="3">
        <f>I51</f>
        <v>0</v>
      </c>
    </row>
    <row r="51" spans="1:9" ht="63">
      <c r="A51" s="40" t="s">
        <v>48</v>
      </c>
      <c r="B51" s="2">
        <v>752</v>
      </c>
      <c r="C51" s="1" t="s">
        <v>7</v>
      </c>
      <c r="D51" s="1" t="s">
        <v>22</v>
      </c>
      <c r="E51" s="31" t="s">
        <v>100</v>
      </c>
      <c r="F51" s="1" t="s">
        <v>49</v>
      </c>
      <c r="G51" s="10"/>
      <c r="H51" s="3">
        <f>1300</f>
        <v>1300</v>
      </c>
      <c r="I51" s="3">
        <v>0</v>
      </c>
    </row>
    <row r="52" spans="1:9" ht="63">
      <c r="A52" s="2" t="s">
        <v>29</v>
      </c>
      <c r="B52" s="2">
        <v>752</v>
      </c>
      <c r="C52" s="1" t="s">
        <v>7</v>
      </c>
      <c r="D52" s="1" t="s">
        <v>28</v>
      </c>
      <c r="E52" s="1"/>
      <c r="F52" s="1"/>
      <c r="G52" s="3" t="e">
        <f>#REF!+#REF!+G53</f>
        <v>#REF!</v>
      </c>
      <c r="H52" s="3">
        <f>H53</f>
        <v>4000</v>
      </c>
      <c r="I52" s="3">
        <f>I53</f>
        <v>4000</v>
      </c>
    </row>
    <row r="53" spans="1:9" ht="36.75" customHeight="1">
      <c r="A53" s="2" t="s">
        <v>45</v>
      </c>
      <c r="B53" s="2">
        <v>752</v>
      </c>
      <c r="C53" s="1" t="s">
        <v>7</v>
      </c>
      <c r="D53" s="1" t="s">
        <v>28</v>
      </c>
      <c r="E53" s="31" t="s">
        <v>56</v>
      </c>
      <c r="F53" s="1"/>
      <c r="G53" s="3" t="e">
        <f>#REF!</f>
        <v>#REF!</v>
      </c>
      <c r="H53" s="3">
        <f>H54</f>
        <v>4000</v>
      </c>
      <c r="I53" s="3">
        <f>I54</f>
        <v>4000</v>
      </c>
    </row>
    <row r="54" spans="1:9" ht="126.75" customHeight="1">
      <c r="A54" s="2" t="s">
        <v>80</v>
      </c>
      <c r="B54" s="2">
        <v>752</v>
      </c>
      <c r="C54" s="1" t="s">
        <v>7</v>
      </c>
      <c r="D54" s="1" t="s">
        <v>28</v>
      </c>
      <c r="E54" s="31" t="s">
        <v>56</v>
      </c>
      <c r="F54" s="1" t="s">
        <v>43</v>
      </c>
      <c r="G54" s="11"/>
      <c r="H54" s="3">
        <v>4000</v>
      </c>
      <c r="I54" s="3">
        <v>4000</v>
      </c>
    </row>
    <row r="55" spans="1:9" ht="15.75">
      <c r="A55" s="4" t="s">
        <v>12</v>
      </c>
      <c r="B55" s="2">
        <v>752</v>
      </c>
      <c r="C55" s="5" t="s">
        <v>8</v>
      </c>
      <c r="D55" s="5"/>
      <c r="E55" s="5"/>
      <c r="F55" s="5"/>
      <c r="G55" s="10" t="e">
        <f>G62+#REF!</f>
        <v>#REF!</v>
      </c>
      <c r="H55" s="10">
        <f>H62+H59+H56</f>
        <v>114748</v>
      </c>
      <c r="I55" s="10">
        <f>I62+I59+I56</f>
        <v>118450</v>
      </c>
    </row>
    <row r="56" spans="1:9" ht="31.5">
      <c r="A56" s="2" t="s">
        <v>118</v>
      </c>
      <c r="B56" s="2">
        <v>752</v>
      </c>
      <c r="C56" s="1" t="s">
        <v>8</v>
      </c>
      <c r="D56" s="1" t="s">
        <v>6</v>
      </c>
      <c r="E56" s="5"/>
      <c r="F56" s="5"/>
      <c r="G56" s="10"/>
      <c r="H56" s="3">
        <f>H57</f>
        <v>19479.5</v>
      </c>
      <c r="I56" s="3">
        <f>I57</f>
        <v>20896.3</v>
      </c>
    </row>
    <row r="57" spans="1:9" ht="35.25" customHeight="1">
      <c r="A57" s="2" t="s">
        <v>45</v>
      </c>
      <c r="B57" s="2">
        <v>752</v>
      </c>
      <c r="C57" s="1" t="s">
        <v>8</v>
      </c>
      <c r="D57" s="1" t="s">
        <v>6</v>
      </c>
      <c r="E57" s="31" t="s">
        <v>57</v>
      </c>
      <c r="F57" s="5"/>
      <c r="G57" s="10"/>
      <c r="H57" s="3">
        <f>H58</f>
        <v>19479.5</v>
      </c>
      <c r="I57" s="3">
        <f>I58</f>
        <v>20896.3</v>
      </c>
    </row>
    <row r="58" spans="1:9" ht="15.75">
      <c r="A58" s="2" t="s">
        <v>46</v>
      </c>
      <c r="B58" s="2">
        <v>752</v>
      </c>
      <c r="C58" s="1" t="s">
        <v>8</v>
      </c>
      <c r="D58" s="1" t="s">
        <v>6</v>
      </c>
      <c r="E58" s="31" t="s">
        <v>57</v>
      </c>
      <c r="F58" s="1" t="s">
        <v>47</v>
      </c>
      <c r="G58" s="10"/>
      <c r="H58" s="3">
        <f>19479.5</f>
        <v>19479.5</v>
      </c>
      <c r="I58" s="3">
        <f>20896.3</f>
        <v>20896.3</v>
      </c>
    </row>
    <row r="59" spans="1:9" ht="15.75">
      <c r="A59" s="2" t="s">
        <v>54</v>
      </c>
      <c r="B59" s="2">
        <v>752</v>
      </c>
      <c r="C59" s="1" t="s">
        <v>8</v>
      </c>
      <c r="D59" s="1" t="s">
        <v>14</v>
      </c>
      <c r="E59" s="5"/>
      <c r="F59" s="5"/>
      <c r="G59" s="10"/>
      <c r="H59" s="3">
        <f>H60</f>
        <v>609.7</v>
      </c>
      <c r="I59" s="3">
        <f>I60</f>
        <v>609.7</v>
      </c>
    </row>
    <row r="60" spans="1:9" ht="47.25">
      <c r="A60" s="2" t="s">
        <v>45</v>
      </c>
      <c r="B60" s="2">
        <v>752</v>
      </c>
      <c r="C60" s="1" t="s">
        <v>8</v>
      </c>
      <c r="D60" s="1" t="s">
        <v>14</v>
      </c>
      <c r="E60" s="31" t="s">
        <v>56</v>
      </c>
      <c r="F60" s="1"/>
      <c r="G60" s="10"/>
      <c r="H60" s="3">
        <f>H61</f>
        <v>609.7</v>
      </c>
      <c r="I60" s="3">
        <f>I61</f>
        <v>609.7</v>
      </c>
    </row>
    <row r="61" spans="1:9" ht="66" customHeight="1">
      <c r="A61" s="18" t="s">
        <v>48</v>
      </c>
      <c r="B61" s="2">
        <v>752</v>
      </c>
      <c r="C61" s="1" t="s">
        <v>8</v>
      </c>
      <c r="D61" s="1" t="s">
        <v>14</v>
      </c>
      <c r="E61" s="31" t="s">
        <v>56</v>
      </c>
      <c r="F61" s="1" t="s">
        <v>49</v>
      </c>
      <c r="G61" s="10"/>
      <c r="H61" s="3">
        <f>220+389.7</f>
        <v>609.7</v>
      </c>
      <c r="I61" s="3">
        <f>220+389.7</f>
        <v>609.7</v>
      </c>
    </row>
    <row r="62" spans="1:9" ht="31.5" customHeight="1">
      <c r="A62" s="2" t="s">
        <v>39</v>
      </c>
      <c r="B62" s="2">
        <v>752</v>
      </c>
      <c r="C62" s="1" t="s">
        <v>8</v>
      </c>
      <c r="D62" s="1" t="s">
        <v>18</v>
      </c>
      <c r="E62" s="1"/>
      <c r="F62" s="1"/>
      <c r="G62" s="3" t="e">
        <f>#REF!+#REF!</f>
        <v>#REF!</v>
      </c>
      <c r="H62" s="3">
        <f>H68+H63+H65</f>
        <v>94658.8</v>
      </c>
      <c r="I62" s="3">
        <f>I68+I63+I65</f>
        <v>96944</v>
      </c>
    </row>
    <row r="63" spans="1:9" ht="94.5">
      <c r="A63" s="2" t="s">
        <v>101</v>
      </c>
      <c r="B63" s="2">
        <v>752</v>
      </c>
      <c r="C63" s="1" t="s">
        <v>8</v>
      </c>
      <c r="D63" s="1" t="s">
        <v>18</v>
      </c>
      <c r="E63" s="31" t="s">
        <v>100</v>
      </c>
      <c r="F63" s="1"/>
      <c r="G63" s="3"/>
      <c r="H63" s="3">
        <f>H64</f>
        <v>3300</v>
      </c>
      <c r="I63" s="3">
        <f>I64</f>
        <v>0</v>
      </c>
    </row>
    <row r="64" spans="1:9" ht="63">
      <c r="A64" s="18" t="s">
        <v>48</v>
      </c>
      <c r="B64" s="2">
        <v>752</v>
      </c>
      <c r="C64" s="1" t="s">
        <v>8</v>
      </c>
      <c r="D64" s="1" t="s">
        <v>18</v>
      </c>
      <c r="E64" s="31" t="s">
        <v>100</v>
      </c>
      <c r="F64" s="1" t="s">
        <v>49</v>
      </c>
      <c r="G64" s="3"/>
      <c r="H64" s="3">
        <v>3300</v>
      </c>
      <c r="I64" s="3">
        <v>0</v>
      </c>
    </row>
    <row r="65" spans="1:9" ht="110.25">
      <c r="A65" s="44" t="s">
        <v>103</v>
      </c>
      <c r="B65" s="2">
        <v>752</v>
      </c>
      <c r="C65" s="1" t="s">
        <v>8</v>
      </c>
      <c r="D65" s="1" t="s">
        <v>18</v>
      </c>
      <c r="E65" s="31" t="s">
        <v>102</v>
      </c>
      <c r="F65" s="1"/>
      <c r="G65" s="3"/>
      <c r="H65" s="3">
        <f>H66+H67</f>
        <v>91358.8</v>
      </c>
      <c r="I65" s="3">
        <f>I66+I67</f>
        <v>0</v>
      </c>
    </row>
    <row r="66" spans="1:9" ht="63">
      <c r="A66" s="2" t="s">
        <v>74</v>
      </c>
      <c r="B66" s="2">
        <v>752</v>
      </c>
      <c r="C66" s="1" t="s">
        <v>8</v>
      </c>
      <c r="D66" s="1" t="s">
        <v>18</v>
      </c>
      <c r="E66" s="31" t="s">
        <v>102</v>
      </c>
      <c r="F66" s="1" t="s">
        <v>44</v>
      </c>
      <c r="G66" s="3"/>
      <c r="H66" s="3">
        <f>55693+595.9</f>
        <v>56288.9</v>
      </c>
      <c r="I66" s="3">
        <v>0</v>
      </c>
    </row>
    <row r="67" spans="1:9" ht="63">
      <c r="A67" s="18" t="s">
        <v>48</v>
      </c>
      <c r="B67" s="2">
        <v>752</v>
      </c>
      <c r="C67" s="1" t="s">
        <v>8</v>
      </c>
      <c r="D67" s="1" t="s">
        <v>18</v>
      </c>
      <c r="E67" s="31" t="s">
        <v>102</v>
      </c>
      <c r="F67" s="1" t="s">
        <v>49</v>
      </c>
      <c r="G67" s="3"/>
      <c r="H67" s="3">
        <v>35069.9</v>
      </c>
      <c r="I67" s="3">
        <v>0</v>
      </c>
    </row>
    <row r="68" spans="1:9" ht="40.5" customHeight="1">
      <c r="A68" s="2" t="s">
        <v>45</v>
      </c>
      <c r="B68" s="2">
        <v>752</v>
      </c>
      <c r="C68" s="1" t="s">
        <v>8</v>
      </c>
      <c r="D68" s="1" t="s">
        <v>18</v>
      </c>
      <c r="E68" s="31" t="s">
        <v>56</v>
      </c>
      <c r="F68" s="1"/>
      <c r="G68" s="1"/>
      <c r="H68" s="13">
        <f>H69+H70</f>
        <v>0</v>
      </c>
      <c r="I68" s="13">
        <f>I69+I70</f>
        <v>96944</v>
      </c>
    </row>
    <row r="69" spans="1:9" ht="63">
      <c r="A69" s="2" t="s">
        <v>74</v>
      </c>
      <c r="B69" s="2">
        <v>752</v>
      </c>
      <c r="C69" s="1" t="s">
        <v>8</v>
      </c>
      <c r="D69" s="1" t="s">
        <v>18</v>
      </c>
      <c r="E69" s="31" t="s">
        <v>56</v>
      </c>
      <c r="F69" s="1" t="s">
        <v>44</v>
      </c>
      <c r="G69" s="1"/>
      <c r="H69" s="13">
        <v>0</v>
      </c>
      <c r="I69" s="13">
        <f>55693+595.9</f>
        <v>56288.9</v>
      </c>
    </row>
    <row r="70" spans="1:9" ht="63">
      <c r="A70" s="18" t="s">
        <v>48</v>
      </c>
      <c r="B70" s="2">
        <v>752</v>
      </c>
      <c r="C70" s="1" t="s">
        <v>8</v>
      </c>
      <c r="D70" s="1" t="s">
        <v>18</v>
      </c>
      <c r="E70" s="31" t="s">
        <v>56</v>
      </c>
      <c r="F70" s="1" t="s">
        <v>49</v>
      </c>
      <c r="G70" s="1"/>
      <c r="H70" s="13">
        <v>0</v>
      </c>
      <c r="I70" s="13">
        <f>3300+37355.1</f>
        <v>40655.1</v>
      </c>
    </row>
    <row r="71" spans="1:9" ht="31.5">
      <c r="A71" s="4" t="s">
        <v>13</v>
      </c>
      <c r="B71" s="2">
        <v>752</v>
      </c>
      <c r="C71" s="5" t="s">
        <v>14</v>
      </c>
      <c r="D71" s="5"/>
      <c r="E71" s="5"/>
      <c r="F71" s="5"/>
      <c r="G71" s="10" t="e">
        <f>#REF!+#REF!+#REF!+#REF!</f>
        <v>#REF!</v>
      </c>
      <c r="H71" s="10">
        <f>H78+H83+H72</f>
        <v>91556</v>
      </c>
      <c r="I71" s="10">
        <f>I78+I83+I72</f>
        <v>93910.20000000001</v>
      </c>
    </row>
    <row r="72" spans="1:9" ht="15.75">
      <c r="A72" s="2" t="s">
        <v>97</v>
      </c>
      <c r="B72" s="2">
        <v>752</v>
      </c>
      <c r="C72" s="1" t="s">
        <v>14</v>
      </c>
      <c r="D72" s="1" t="s">
        <v>6</v>
      </c>
      <c r="E72" s="31"/>
      <c r="F72" s="1"/>
      <c r="G72" s="1"/>
      <c r="H72" s="3">
        <f>H75+H73</f>
        <v>20069.9</v>
      </c>
      <c r="I72" s="3">
        <f>I75+I73</f>
        <v>20424.1</v>
      </c>
    </row>
    <row r="73" spans="1:9" ht="116.25" customHeight="1">
      <c r="A73" s="48" t="s">
        <v>114</v>
      </c>
      <c r="B73" s="2">
        <v>752</v>
      </c>
      <c r="C73" s="1" t="s">
        <v>14</v>
      </c>
      <c r="D73" s="1" t="s">
        <v>6</v>
      </c>
      <c r="E73" s="31" t="s">
        <v>98</v>
      </c>
      <c r="F73" s="1"/>
      <c r="G73" s="1"/>
      <c r="H73" s="3">
        <f>H74</f>
        <v>1200</v>
      </c>
      <c r="I73" s="3">
        <f>I74</f>
        <v>0</v>
      </c>
    </row>
    <row r="74" spans="1:9" ht="63">
      <c r="A74" s="2" t="s">
        <v>74</v>
      </c>
      <c r="B74" s="2">
        <v>752</v>
      </c>
      <c r="C74" s="1" t="s">
        <v>14</v>
      </c>
      <c r="D74" s="1" t="s">
        <v>6</v>
      </c>
      <c r="E74" s="31" t="s">
        <v>98</v>
      </c>
      <c r="F74" s="1" t="s">
        <v>44</v>
      </c>
      <c r="G74" s="1"/>
      <c r="H74" s="3">
        <v>1200</v>
      </c>
      <c r="I74" s="3">
        <v>0</v>
      </c>
    </row>
    <row r="75" spans="1:9" ht="47.25">
      <c r="A75" s="2" t="s">
        <v>45</v>
      </c>
      <c r="B75" s="2">
        <v>752</v>
      </c>
      <c r="C75" s="1" t="s">
        <v>14</v>
      </c>
      <c r="D75" s="1" t="s">
        <v>6</v>
      </c>
      <c r="E75" s="31" t="s">
        <v>57</v>
      </c>
      <c r="F75" s="1"/>
      <c r="G75" s="1"/>
      <c r="H75" s="3">
        <f>H77+H76</f>
        <v>18869.9</v>
      </c>
      <c r="I75" s="3">
        <f>I77+I76</f>
        <v>20424.1</v>
      </c>
    </row>
    <row r="76" spans="1:9" ht="63">
      <c r="A76" s="2" t="s">
        <v>74</v>
      </c>
      <c r="B76" s="2">
        <v>752</v>
      </c>
      <c r="C76" s="1" t="s">
        <v>14</v>
      </c>
      <c r="D76" s="1" t="s">
        <v>6</v>
      </c>
      <c r="E76" s="31" t="s">
        <v>57</v>
      </c>
      <c r="F76" s="1" t="s">
        <v>44</v>
      </c>
      <c r="G76" s="1"/>
      <c r="H76" s="3">
        <v>0</v>
      </c>
      <c r="I76" s="3">
        <f>1200</f>
        <v>1200</v>
      </c>
    </row>
    <row r="77" spans="1:9" ht="15.75">
      <c r="A77" s="2" t="s">
        <v>46</v>
      </c>
      <c r="B77" s="2">
        <v>752</v>
      </c>
      <c r="C77" s="1" t="s">
        <v>14</v>
      </c>
      <c r="D77" s="1" t="s">
        <v>6</v>
      </c>
      <c r="E77" s="31" t="s">
        <v>57</v>
      </c>
      <c r="F77" s="1" t="s">
        <v>47</v>
      </c>
      <c r="G77" s="1"/>
      <c r="H77" s="3">
        <f>4869.9+14000</f>
        <v>18869.9</v>
      </c>
      <c r="I77" s="3">
        <f>5224.1+14000</f>
        <v>19224.1</v>
      </c>
    </row>
    <row r="78" spans="1:9" ht="16.5" customHeight="1">
      <c r="A78" s="38" t="s">
        <v>71</v>
      </c>
      <c r="B78" s="2">
        <v>752</v>
      </c>
      <c r="C78" s="1" t="s">
        <v>14</v>
      </c>
      <c r="D78" s="1" t="s">
        <v>7</v>
      </c>
      <c r="E78" s="31"/>
      <c r="F78" s="1"/>
      <c r="G78" s="3"/>
      <c r="H78" s="3">
        <f>H79+H81</f>
        <v>63913.700000000004</v>
      </c>
      <c r="I78" s="3">
        <f>I79+I81</f>
        <v>65913.70000000001</v>
      </c>
    </row>
    <row r="79" spans="1:9" ht="75" customHeight="1">
      <c r="A79" s="2" t="s">
        <v>92</v>
      </c>
      <c r="B79" s="2">
        <v>752</v>
      </c>
      <c r="C79" s="1" t="s">
        <v>14</v>
      </c>
      <c r="D79" s="1" t="s">
        <v>7</v>
      </c>
      <c r="E79" s="31" t="s">
        <v>72</v>
      </c>
      <c r="F79" s="1"/>
      <c r="G79" s="3"/>
      <c r="H79" s="3">
        <f>H80</f>
        <v>50913.700000000004</v>
      </c>
      <c r="I79" s="3">
        <f>I80</f>
        <v>50913.700000000004</v>
      </c>
    </row>
    <row r="80" spans="1:9" ht="62.25" customHeight="1">
      <c r="A80" s="18" t="s">
        <v>48</v>
      </c>
      <c r="B80" s="2">
        <v>752</v>
      </c>
      <c r="C80" s="1" t="s">
        <v>14</v>
      </c>
      <c r="D80" s="1" t="s">
        <v>7</v>
      </c>
      <c r="E80" s="31" t="s">
        <v>72</v>
      </c>
      <c r="F80" s="1" t="s">
        <v>49</v>
      </c>
      <c r="G80" s="3"/>
      <c r="H80" s="3">
        <f>17022.3+32000+1891.4</f>
        <v>50913.700000000004</v>
      </c>
      <c r="I80" s="3">
        <f>17022.3+32000+1891.4</f>
        <v>50913.700000000004</v>
      </c>
    </row>
    <row r="81" spans="1:9" ht="63">
      <c r="A81" s="2" t="s">
        <v>41</v>
      </c>
      <c r="B81" s="2">
        <v>752</v>
      </c>
      <c r="C81" s="1" t="s">
        <v>14</v>
      </c>
      <c r="D81" s="1" t="s">
        <v>7</v>
      </c>
      <c r="E81" s="31" t="s">
        <v>57</v>
      </c>
      <c r="F81" s="1"/>
      <c r="G81" s="3"/>
      <c r="H81" s="3">
        <f>H82</f>
        <v>13000</v>
      </c>
      <c r="I81" s="3">
        <f>I82</f>
        <v>15000</v>
      </c>
    </row>
    <row r="82" spans="1:9" ht="63">
      <c r="A82" s="2" t="s">
        <v>74</v>
      </c>
      <c r="B82" s="2">
        <v>752</v>
      </c>
      <c r="C82" s="1" t="s">
        <v>14</v>
      </c>
      <c r="D82" s="1" t="s">
        <v>7</v>
      </c>
      <c r="E82" s="31" t="s">
        <v>57</v>
      </c>
      <c r="F82" s="1" t="s">
        <v>44</v>
      </c>
      <c r="G82" s="3"/>
      <c r="H82" s="3">
        <f>13000</f>
        <v>13000</v>
      </c>
      <c r="I82" s="3">
        <f>15000</f>
        <v>15000</v>
      </c>
    </row>
    <row r="83" spans="1:9" ht="47.25">
      <c r="A83" s="38" t="s">
        <v>73</v>
      </c>
      <c r="B83" s="2">
        <v>752</v>
      </c>
      <c r="C83" s="1" t="s">
        <v>14</v>
      </c>
      <c r="D83" s="1" t="s">
        <v>14</v>
      </c>
      <c r="E83" s="31"/>
      <c r="F83" s="1"/>
      <c r="G83" s="3"/>
      <c r="H83" s="3">
        <f>H84+H86</f>
        <v>7572.4</v>
      </c>
      <c r="I83" s="3">
        <f>I84+I86</f>
        <v>7572.4</v>
      </c>
    </row>
    <row r="84" spans="1:9" ht="63">
      <c r="A84" s="2" t="s">
        <v>41</v>
      </c>
      <c r="B84" s="2">
        <v>752</v>
      </c>
      <c r="C84" s="1" t="s">
        <v>14</v>
      </c>
      <c r="D84" s="1" t="s">
        <v>14</v>
      </c>
      <c r="E84" s="31" t="s">
        <v>60</v>
      </c>
      <c r="F84" s="1"/>
      <c r="G84" s="3"/>
      <c r="H84" s="3">
        <f>H85</f>
        <v>772.4</v>
      </c>
      <c r="I84" s="3">
        <f>I85</f>
        <v>772.4</v>
      </c>
    </row>
    <row r="85" spans="1:9" ht="141.75">
      <c r="A85" s="39" t="s">
        <v>80</v>
      </c>
      <c r="B85" s="2">
        <v>752</v>
      </c>
      <c r="C85" s="1" t="s">
        <v>14</v>
      </c>
      <c r="D85" s="1" t="s">
        <v>14</v>
      </c>
      <c r="E85" s="31" t="s">
        <v>61</v>
      </c>
      <c r="F85" s="1" t="s">
        <v>43</v>
      </c>
      <c r="G85" s="3"/>
      <c r="H85" s="3">
        <f>772.4</f>
        <v>772.4</v>
      </c>
      <c r="I85" s="3">
        <f>772.4</f>
        <v>772.4</v>
      </c>
    </row>
    <row r="86" spans="1:9" ht="47.25">
      <c r="A86" s="38" t="s">
        <v>45</v>
      </c>
      <c r="B86" s="2">
        <v>752</v>
      </c>
      <c r="C86" s="1" t="s">
        <v>14</v>
      </c>
      <c r="D86" s="1" t="s">
        <v>14</v>
      </c>
      <c r="E86" s="31" t="s">
        <v>57</v>
      </c>
      <c r="F86" s="1"/>
      <c r="G86" s="3"/>
      <c r="H86" s="3">
        <f>H87+H88</f>
        <v>6800</v>
      </c>
      <c r="I86" s="3">
        <f>I87+I88</f>
        <v>6800</v>
      </c>
    </row>
    <row r="87" spans="1:9" ht="141.75">
      <c r="A87" s="38" t="s">
        <v>80</v>
      </c>
      <c r="B87" s="2">
        <v>752</v>
      </c>
      <c r="C87" s="1" t="s">
        <v>14</v>
      </c>
      <c r="D87" s="1" t="s">
        <v>14</v>
      </c>
      <c r="E87" s="31" t="s">
        <v>57</v>
      </c>
      <c r="F87" s="1" t="s">
        <v>43</v>
      </c>
      <c r="G87" s="3"/>
      <c r="H87" s="3">
        <v>6000</v>
      </c>
      <c r="I87" s="3">
        <v>6000</v>
      </c>
    </row>
    <row r="88" spans="1:9" ht="63">
      <c r="A88" s="39" t="s">
        <v>74</v>
      </c>
      <c r="B88" s="2">
        <v>752</v>
      </c>
      <c r="C88" s="1" t="s">
        <v>14</v>
      </c>
      <c r="D88" s="1" t="s">
        <v>14</v>
      </c>
      <c r="E88" s="31" t="s">
        <v>57</v>
      </c>
      <c r="F88" s="1" t="s">
        <v>44</v>
      </c>
      <c r="G88" s="3"/>
      <c r="H88" s="3">
        <v>800</v>
      </c>
      <c r="I88" s="3">
        <v>800</v>
      </c>
    </row>
    <row r="89" spans="1:9" ht="15.75">
      <c r="A89" s="43" t="s">
        <v>99</v>
      </c>
      <c r="B89" s="4">
        <v>752</v>
      </c>
      <c r="C89" s="5" t="s">
        <v>30</v>
      </c>
      <c r="D89" s="5"/>
      <c r="E89" s="42"/>
      <c r="F89" s="5"/>
      <c r="G89" s="10"/>
      <c r="H89" s="10">
        <f aca="true" t="shared" si="1" ref="H89:I91">H90</f>
        <v>3850</v>
      </c>
      <c r="I89" s="10">
        <f t="shared" si="1"/>
        <v>3930</v>
      </c>
    </row>
    <row r="90" spans="1:9" ht="31.5">
      <c r="A90" s="2" t="s">
        <v>111</v>
      </c>
      <c r="B90" s="2">
        <v>752</v>
      </c>
      <c r="C90" s="1" t="s">
        <v>30</v>
      </c>
      <c r="D90" s="1" t="s">
        <v>14</v>
      </c>
      <c r="E90" s="31"/>
      <c r="F90" s="1"/>
      <c r="G90" s="3"/>
      <c r="H90" s="3">
        <f t="shared" si="1"/>
        <v>3850</v>
      </c>
      <c r="I90" s="3">
        <f t="shared" si="1"/>
        <v>3930</v>
      </c>
    </row>
    <row r="91" spans="1:9" ht="94.5">
      <c r="A91" s="18" t="s">
        <v>92</v>
      </c>
      <c r="B91" s="2">
        <v>752</v>
      </c>
      <c r="C91" s="1" t="s">
        <v>30</v>
      </c>
      <c r="D91" s="1" t="s">
        <v>14</v>
      </c>
      <c r="E91" s="31" t="s">
        <v>72</v>
      </c>
      <c r="F91" s="1"/>
      <c r="G91" s="3"/>
      <c r="H91" s="3">
        <f t="shared" si="1"/>
        <v>3850</v>
      </c>
      <c r="I91" s="3">
        <f t="shared" si="1"/>
        <v>3930</v>
      </c>
    </row>
    <row r="92" spans="1:9" ht="63">
      <c r="A92" s="49" t="s">
        <v>48</v>
      </c>
      <c r="B92" s="2">
        <v>752</v>
      </c>
      <c r="C92" s="1" t="s">
        <v>30</v>
      </c>
      <c r="D92" s="1" t="s">
        <v>14</v>
      </c>
      <c r="E92" s="31" t="s">
        <v>72</v>
      </c>
      <c r="F92" s="1" t="s">
        <v>49</v>
      </c>
      <c r="G92" s="3"/>
      <c r="H92" s="3">
        <v>3850</v>
      </c>
      <c r="I92" s="3">
        <v>3930</v>
      </c>
    </row>
    <row r="93" spans="1:9" ht="15" customHeight="1">
      <c r="A93" s="4" t="s">
        <v>15</v>
      </c>
      <c r="B93" s="2">
        <v>752</v>
      </c>
      <c r="C93" s="5" t="s">
        <v>9</v>
      </c>
      <c r="D93" s="5"/>
      <c r="E93" s="5"/>
      <c r="F93" s="5"/>
      <c r="G93" s="10" t="e">
        <f>G94+G99+G114+#REF!</f>
        <v>#REF!</v>
      </c>
      <c r="H93" s="10">
        <f>H94+H99+H114+H109+H118</f>
        <v>1194351.9</v>
      </c>
      <c r="I93" s="10">
        <f>I94+I99+I114+I109+I118</f>
        <v>1029340.7</v>
      </c>
    </row>
    <row r="94" spans="1:9" ht="15.75">
      <c r="A94" s="2" t="s">
        <v>16</v>
      </c>
      <c r="B94" s="2">
        <v>752</v>
      </c>
      <c r="C94" s="1" t="s">
        <v>9</v>
      </c>
      <c r="D94" s="1" t="s">
        <v>5</v>
      </c>
      <c r="E94" s="1"/>
      <c r="F94" s="1"/>
      <c r="G94" s="3" t="e">
        <f>#REF!+#REF!+#REF!+#REF!+#REF!+#REF!+#REF!</f>
        <v>#REF!</v>
      </c>
      <c r="H94" s="3">
        <f>H95+H97</f>
        <v>347676.3</v>
      </c>
      <c r="I94" s="3">
        <f>I95+I97</f>
        <v>357214.7</v>
      </c>
    </row>
    <row r="95" spans="1:9" ht="139.5" customHeight="1">
      <c r="A95" s="2" t="s">
        <v>93</v>
      </c>
      <c r="B95" s="2">
        <v>752</v>
      </c>
      <c r="C95" s="1" t="s">
        <v>9</v>
      </c>
      <c r="D95" s="1" t="s">
        <v>5</v>
      </c>
      <c r="E95" s="31" t="s">
        <v>59</v>
      </c>
      <c r="F95" s="1"/>
      <c r="G95" s="1"/>
      <c r="H95" s="12">
        <f>H96</f>
        <v>319762.5</v>
      </c>
      <c r="I95" s="12">
        <f>I96</f>
        <v>329300.9</v>
      </c>
    </row>
    <row r="96" spans="1:9" ht="60.75" customHeight="1">
      <c r="A96" s="18" t="s">
        <v>48</v>
      </c>
      <c r="B96" s="2">
        <v>752</v>
      </c>
      <c r="C96" s="1" t="s">
        <v>9</v>
      </c>
      <c r="D96" s="1" t="s">
        <v>5</v>
      </c>
      <c r="E96" s="31" t="s">
        <v>59</v>
      </c>
      <c r="F96" s="1" t="s">
        <v>49</v>
      </c>
      <c r="G96" s="1"/>
      <c r="H96" s="12">
        <f>214859.8+104902.7</f>
        <v>319762.5</v>
      </c>
      <c r="I96" s="12">
        <f>214404.9+114896</f>
        <v>329300.9</v>
      </c>
    </row>
    <row r="97" spans="1:9" ht="110.25">
      <c r="A97" s="2" t="s">
        <v>94</v>
      </c>
      <c r="B97" s="2">
        <v>752</v>
      </c>
      <c r="C97" s="1" t="s">
        <v>9</v>
      </c>
      <c r="D97" s="1" t="s">
        <v>5</v>
      </c>
      <c r="E97" s="31" t="s">
        <v>58</v>
      </c>
      <c r="F97" s="1"/>
      <c r="G97" s="1"/>
      <c r="H97" s="12">
        <f>H98</f>
        <v>27913.8</v>
      </c>
      <c r="I97" s="12">
        <f>I98</f>
        <v>27913.8</v>
      </c>
    </row>
    <row r="98" spans="1:9" ht="124.5" customHeight="1">
      <c r="A98" s="2" t="s">
        <v>80</v>
      </c>
      <c r="B98" s="2">
        <v>752</v>
      </c>
      <c r="C98" s="1" t="s">
        <v>9</v>
      </c>
      <c r="D98" s="1" t="s">
        <v>5</v>
      </c>
      <c r="E98" s="31" t="s">
        <v>58</v>
      </c>
      <c r="F98" s="1" t="s">
        <v>43</v>
      </c>
      <c r="G98" s="1"/>
      <c r="H98" s="12">
        <f>27913.8</f>
        <v>27913.8</v>
      </c>
      <c r="I98" s="12">
        <f>27913.8</f>
        <v>27913.8</v>
      </c>
    </row>
    <row r="99" spans="1:9" ht="21.75" customHeight="1">
      <c r="A99" s="2" t="s">
        <v>17</v>
      </c>
      <c r="B99" s="2">
        <v>752</v>
      </c>
      <c r="C99" s="1" t="s">
        <v>9</v>
      </c>
      <c r="D99" s="1" t="s">
        <v>6</v>
      </c>
      <c r="E99" s="1"/>
      <c r="F99" s="1"/>
      <c r="G99" s="3" t="e">
        <f>#REF!+#REF!+#REF!+#REF!+#REF!+#REF!+#REF!+#REF!+#REF!+#REF!+#REF!+#REF!+#REF!+#REF!</f>
        <v>#REF!</v>
      </c>
      <c r="H99" s="3">
        <f>H104+H107+H100+H102</f>
        <v>776167.5</v>
      </c>
      <c r="I99" s="3">
        <f>I104+I107+I100+I102</f>
        <v>600551.2</v>
      </c>
    </row>
    <row r="100" spans="1:9" ht="110.25">
      <c r="A100" s="45" t="s">
        <v>105</v>
      </c>
      <c r="B100" s="2">
        <v>752</v>
      </c>
      <c r="C100" s="1" t="s">
        <v>9</v>
      </c>
      <c r="D100" s="1" t="s">
        <v>6</v>
      </c>
      <c r="E100" s="31" t="s">
        <v>104</v>
      </c>
      <c r="F100" s="1"/>
      <c r="G100" s="3"/>
      <c r="H100" s="3">
        <f>H101</f>
        <v>180754.00000000003</v>
      </c>
      <c r="I100" s="3">
        <f>I101</f>
        <v>0</v>
      </c>
    </row>
    <row r="101" spans="1:9" ht="63">
      <c r="A101" s="2" t="s">
        <v>74</v>
      </c>
      <c r="B101" s="2">
        <v>752</v>
      </c>
      <c r="C101" s="1" t="s">
        <v>9</v>
      </c>
      <c r="D101" s="1" t="s">
        <v>6</v>
      </c>
      <c r="E101" s="31" t="s">
        <v>104</v>
      </c>
      <c r="F101" s="1" t="s">
        <v>44</v>
      </c>
      <c r="G101" s="3"/>
      <c r="H101" s="3">
        <f>176092.2+2120.7+2541.1</f>
        <v>180754.00000000003</v>
      </c>
      <c r="I101" s="3">
        <v>0</v>
      </c>
    </row>
    <row r="102" spans="1:9" ht="94.5">
      <c r="A102" s="44" t="s">
        <v>107</v>
      </c>
      <c r="B102" s="2">
        <v>752</v>
      </c>
      <c r="C102" s="1" t="s">
        <v>9</v>
      </c>
      <c r="D102" s="1" t="s">
        <v>6</v>
      </c>
      <c r="E102" s="31" t="s">
        <v>106</v>
      </c>
      <c r="F102" s="1"/>
      <c r="G102" s="3"/>
      <c r="H102" s="3">
        <f>H103</f>
        <v>76940.1</v>
      </c>
      <c r="I102" s="3">
        <f>I103</f>
        <v>0</v>
      </c>
    </row>
    <row r="103" spans="1:9" ht="63">
      <c r="A103" s="39" t="s">
        <v>74</v>
      </c>
      <c r="B103" s="2">
        <v>752</v>
      </c>
      <c r="C103" s="1" t="s">
        <v>9</v>
      </c>
      <c r="D103" s="1" t="s">
        <v>6</v>
      </c>
      <c r="E103" s="31" t="s">
        <v>106</v>
      </c>
      <c r="F103" s="1" t="s">
        <v>44</v>
      </c>
      <c r="G103" s="3"/>
      <c r="H103" s="3">
        <f>18401.2+37666.1+2600+5997.1+12275.7</f>
        <v>76940.1</v>
      </c>
      <c r="I103" s="3">
        <v>0</v>
      </c>
    </row>
    <row r="104" spans="1:9" ht="114" customHeight="1">
      <c r="A104" s="2" t="s">
        <v>94</v>
      </c>
      <c r="B104" s="2">
        <v>752</v>
      </c>
      <c r="C104" s="1" t="s">
        <v>9</v>
      </c>
      <c r="D104" s="1" t="s">
        <v>6</v>
      </c>
      <c r="E104" s="31" t="s">
        <v>58</v>
      </c>
      <c r="F104" s="1"/>
      <c r="G104" s="1"/>
      <c r="H104" s="13">
        <f>H105+H106</f>
        <v>518473.4</v>
      </c>
      <c r="I104" s="13">
        <f>I105+I106</f>
        <v>524588</v>
      </c>
    </row>
    <row r="105" spans="1:9" ht="123" customHeight="1">
      <c r="A105" s="2" t="s">
        <v>80</v>
      </c>
      <c r="B105" s="2">
        <v>752</v>
      </c>
      <c r="C105" s="1" t="s">
        <v>9</v>
      </c>
      <c r="D105" s="1" t="s">
        <v>6</v>
      </c>
      <c r="E105" s="31" t="s">
        <v>58</v>
      </c>
      <c r="F105" s="1" t="s">
        <v>43</v>
      </c>
      <c r="G105" s="3"/>
      <c r="H105" s="3">
        <f>119.2+371154.2</f>
        <v>371273.4</v>
      </c>
      <c r="I105" s="3">
        <f>119.2+379468.8</f>
        <v>379588</v>
      </c>
    </row>
    <row r="106" spans="1:9" ht="63">
      <c r="A106" s="39" t="s">
        <v>74</v>
      </c>
      <c r="B106" s="2">
        <v>752</v>
      </c>
      <c r="C106" s="1" t="s">
        <v>9</v>
      </c>
      <c r="D106" s="1" t="s">
        <v>6</v>
      </c>
      <c r="E106" s="31" t="s">
        <v>58</v>
      </c>
      <c r="F106" s="1" t="s">
        <v>44</v>
      </c>
      <c r="G106" s="3"/>
      <c r="H106" s="3">
        <f>128000+2200+17000</f>
        <v>147200</v>
      </c>
      <c r="I106" s="3">
        <f>128000+17000</f>
        <v>145000</v>
      </c>
    </row>
    <row r="107" spans="1:9" ht="31.5" customHeight="1">
      <c r="A107" s="38" t="s">
        <v>45</v>
      </c>
      <c r="B107" s="2">
        <v>752</v>
      </c>
      <c r="C107" s="1" t="s">
        <v>9</v>
      </c>
      <c r="D107" s="1" t="s">
        <v>6</v>
      </c>
      <c r="E107" s="31" t="s">
        <v>57</v>
      </c>
      <c r="F107" s="1"/>
      <c r="G107" s="11"/>
      <c r="H107" s="3">
        <f>H108</f>
        <v>0</v>
      </c>
      <c r="I107" s="3">
        <f>I108</f>
        <v>75963.2</v>
      </c>
    </row>
    <row r="108" spans="1:9" ht="63" customHeight="1">
      <c r="A108" s="2" t="s">
        <v>74</v>
      </c>
      <c r="B108" s="2">
        <v>752</v>
      </c>
      <c r="C108" s="1" t="s">
        <v>9</v>
      </c>
      <c r="D108" s="1" t="s">
        <v>6</v>
      </c>
      <c r="E108" s="31" t="s">
        <v>57</v>
      </c>
      <c r="F108" s="1" t="s">
        <v>44</v>
      </c>
      <c r="G108" s="11"/>
      <c r="H108" s="3">
        <v>0</v>
      </c>
      <c r="I108" s="3">
        <f>18401.2+36929.3+2600+5997.1+12035.6</f>
        <v>75963.2</v>
      </c>
    </row>
    <row r="109" spans="1:9" ht="33" customHeight="1">
      <c r="A109" s="2" t="s">
        <v>70</v>
      </c>
      <c r="B109" s="2">
        <v>752</v>
      </c>
      <c r="C109" s="1" t="s">
        <v>9</v>
      </c>
      <c r="D109" s="1" t="s">
        <v>7</v>
      </c>
      <c r="E109" s="31"/>
      <c r="F109" s="1"/>
      <c r="G109" s="11"/>
      <c r="H109" s="3">
        <f>H110</f>
        <v>43661.2</v>
      </c>
      <c r="I109" s="3">
        <f>I110</f>
        <v>43727.9</v>
      </c>
    </row>
    <row r="110" spans="1:9" ht="110.25" customHeight="1">
      <c r="A110" s="2" t="s">
        <v>94</v>
      </c>
      <c r="B110" s="2">
        <v>752</v>
      </c>
      <c r="C110" s="1" t="s">
        <v>9</v>
      </c>
      <c r="D110" s="1" t="s">
        <v>7</v>
      </c>
      <c r="E110" s="31" t="s">
        <v>58</v>
      </c>
      <c r="F110" s="1"/>
      <c r="G110" s="11"/>
      <c r="H110" s="3">
        <f>H111+H112+H113</f>
        <v>43661.2</v>
      </c>
      <c r="I110" s="3">
        <f>I111+I112+I113</f>
        <v>43727.9</v>
      </c>
    </row>
    <row r="111" spans="1:9" ht="125.25" customHeight="1">
      <c r="A111" s="2" t="s">
        <v>80</v>
      </c>
      <c r="B111" s="2">
        <v>752</v>
      </c>
      <c r="C111" s="1" t="s">
        <v>9</v>
      </c>
      <c r="D111" s="1" t="s">
        <v>7</v>
      </c>
      <c r="E111" s="31" t="s">
        <v>58</v>
      </c>
      <c r="F111" s="1" t="s">
        <v>43</v>
      </c>
      <c r="G111" s="11"/>
      <c r="H111" s="3">
        <f>2033.1+225.9+5000</f>
        <v>7259</v>
      </c>
      <c r="I111" s="3">
        <f>2033.1+225.9+5000</f>
        <v>7259</v>
      </c>
    </row>
    <row r="112" spans="1:9" ht="69.75" customHeight="1">
      <c r="A112" s="39" t="s">
        <v>74</v>
      </c>
      <c r="B112" s="2">
        <v>752</v>
      </c>
      <c r="C112" s="1" t="s">
        <v>9</v>
      </c>
      <c r="D112" s="1" t="s">
        <v>7</v>
      </c>
      <c r="E112" s="31" t="s">
        <v>58</v>
      </c>
      <c r="F112" s="1" t="s">
        <v>44</v>
      </c>
      <c r="G112" s="11"/>
      <c r="H112" s="3">
        <v>400</v>
      </c>
      <c r="I112" s="3">
        <v>400</v>
      </c>
    </row>
    <row r="113" spans="1:9" ht="60.75" customHeight="1">
      <c r="A113" s="18" t="s">
        <v>48</v>
      </c>
      <c r="B113" s="2">
        <v>752</v>
      </c>
      <c r="C113" s="1" t="s">
        <v>9</v>
      </c>
      <c r="D113" s="1" t="s">
        <v>7</v>
      </c>
      <c r="E113" s="31" t="s">
        <v>58</v>
      </c>
      <c r="F113" s="1" t="s">
        <v>49</v>
      </c>
      <c r="G113" s="11"/>
      <c r="H113" s="3">
        <f>902+35000+100.2</f>
        <v>36002.2</v>
      </c>
      <c r="I113" s="3">
        <f>962+35000+106.9</f>
        <v>36068.9</v>
      </c>
    </row>
    <row r="114" spans="1:9" ht="13.5" customHeight="1">
      <c r="A114" s="2" t="s">
        <v>69</v>
      </c>
      <c r="B114" s="2">
        <v>752</v>
      </c>
      <c r="C114" s="1" t="s">
        <v>9</v>
      </c>
      <c r="D114" s="1" t="s">
        <v>9</v>
      </c>
      <c r="E114" s="1"/>
      <c r="F114" s="1"/>
      <c r="G114" s="3" t="e">
        <f>#REF!+#REF!+#REF!+#REF!+#REF!+#REF!+#REF!</f>
        <v>#REF!</v>
      </c>
      <c r="H114" s="3">
        <f>H115</f>
        <v>15000</v>
      </c>
      <c r="I114" s="3">
        <f>I115</f>
        <v>16000</v>
      </c>
    </row>
    <row r="115" spans="1:9" ht="45" customHeight="1">
      <c r="A115" s="18" t="s">
        <v>95</v>
      </c>
      <c r="B115" s="2">
        <v>752</v>
      </c>
      <c r="C115" s="1" t="s">
        <v>9</v>
      </c>
      <c r="D115" s="1" t="s">
        <v>9</v>
      </c>
      <c r="E115" s="31" t="s">
        <v>64</v>
      </c>
      <c r="F115" s="1"/>
      <c r="G115" s="11"/>
      <c r="H115" s="12">
        <f>H116+H117</f>
        <v>15000</v>
      </c>
      <c r="I115" s="12">
        <f>I116+I117</f>
        <v>16000</v>
      </c>
    </row>
    <row r="116" spans="1:9" ht="126.75" customHeight="1">
      <c r="A116" s="2" t="s">
        <v>80</v>
      </c>
      <c r="B116" s="2">
        <v>752</v>
      </c>
      <c r="C116" s="1" t="s">
        <v>9</v>
      </c>
      <c r="D116" s="1" t="s">
        <v>9</v>
      </c>
      <c r="E116" s="31" t="s">
        <v>64</v>
      </c>
      <c r="F116" s="1" t="s">
        <v>43</v>
      </c>
      <c r="G116" s="11"/>
      <c r="H116" s="12">
        <v>13000</v>
      </c>
      <c r="I116" s="12">
        <v>14000</v>
      </c>
    </row>
    <row r="117" spans="1:9" ht="45" customHeight="1">
      <c r="A117" s="2" t="s">
        <v>74</v>
      </c>
      <c r="B117" s="2">
        <v>752</v>
      </c>
      <c r="C117" s="1" t="s">
        <v>9</v>
      </c>
      <c r="D117" s="1" t="s">
        <v>9</v>
      </c>
      <c r="E117" s="31" t="s">
        <v>64</v>
      </c>
      <c r="F117" s="1" t="s">
        <v>44</v>
      </c>
      <c r="G117" s="11"/>
      <c r="H117" s="12">
        <v>2000</v>
      </c>
      <c r="I117" s="12">
        <v>2000</v>
      </c>
    </row>
    <row r="118" spans="1:9" ht="31.5">
      <c r="A118" s="18" t="s">
        <v>110</v>
      </c>
      <c r="B118" s="2">
        <v>752</v>
      </c>
      <c r="C118" s="1" t="s">
        <v>9</v>
      </c>
      <c r="D118" s="1" t="s">
        <v>18</v>
      </c>
      <c r="E118" s="31"/>
      <c r="F118" s="1"/>
      <c r="G118" s="11"/>
      <c r="H118" s="12">
        <f>H119+H121</f>
        <v>11846.900000000001</v>
      </c>
      <c r="I118" s="12">
        <f>I119+I121</f>
        <v>11846.900000000001</v>
      </c>
    </row>
    <row r="119" spans="1:9" ht="94.5">
      <c r="A119" s="44" t="s">
        <v>107</v>
      </c>
      <c r="B119" s="2">
        <v>752</v>
      </c>
      <c r="C119" s="1" t="s">
        <v>9</v>
      </c>
      <c r="D119" s="1" t="s">
        <v>18</v>
      </c>
      <c r="E119" s="31" t="s">
        <v>106</v>
      </c>
      <c r="F119" s="1"/>
      <c r="G119" s="11"/>
      <c r="H119" s="12">
        <f>H120</f>
        <v>11846.900000000001</v>
      </c>
      <c r="I119" s="12">
        <f>I120</f>
        <v>0</v>
      </c>
    </row>
    <row r="120" spans="1:9" ht="63">
      <c r="A120" s="2" t="s">
        <v>74</v>
      </c>
      <c r="B120" s="2">
        <v>752</v>
      </c>
      <c r="C120" s="1" t="s">
        <v>9</v>
      </c>
      <c r="D120" s="1" t="s">
        <v>18</v>
      </c>
      <c r="E120" s="31" t="s">
        <v>106</v>
      </c>
      <c r="F120" s="1" t="s">
        <v>44</v>
      </c>
      <c r="G120" s="11"/>
      <c r="H120" s="12">
        <f>10662.2+1184.7</f>
        <v>11846.900000000001</v>
      </c>
      <c r="I120" s="12">
        <v>0</v>
      </c>
    </row>
    <row r="121" spans="1:9" ht="30" customHeight="1">
      <c r="A121" s="38" t="s">
        <v>45</v>
      </c>
      <c r="B121" s="2">
        <v>752</v>
      </c>
      <c r="C121" s="1" t="s">
        <v>9</v>
      </c>
      <c r="D121" s="1" t="s">
        <v>18</v>
      </c>
      <c r="E121" s="31" t="s">
        <v>57</v>
      </c>
      <c r="F121" s="1"/>
      <c r="G121" s="11"/>
      <c r="H121" s="12">
        <f>H122</f>
        <v>0</v>
      </c>
      <c r="I121" s="12">
        <f>I122</f>
        <v>11846.900000000001</v>
      </c>
    </row>
    <row r="122" spans="1:9" ht="63">
      <c r="A122" s="2" t="s">
        <v>74</v>
      </c>
      <c r="B122" s="2">
        <v>752</v>
      </c>
      <c r="C122" s="1" t="s">
        <v>9</v>
      </c>
      <c r="D122" s="1" t="s">
        <v>18</v>
      </c>
      <c r="E122" s="31" t="s">
        <v>57</v>
      </c>
      <c r="F122" s="1" t="s">
        <v>44</v>
      </c>
      <c r="G122" s="11"/>
      <c r="H122" s="12">
        <v>0</v>
      </c>
      <c r="I122" s="12">
        <f>10662.2+1184.7</f>
        <v>11846.900000000001</v>
      </c>
    </row>
    <row r="123" spans="1:9" ht="13.5" customHeight="1">
      <c r="A123" s="4" t="s">
        <v>36</v>
      </c>
      <c r="B123" s="2">
        <v>752</v>
      </c>
      <c r="C123" s="5" t="s">
        <v>19</v>
      </c>
      <c r="D123" s="5"/>
      <c r="E123" s="5"/>
      <c r="F123" s="5"/>
      <c r="G123" s="10" t="e">
        <f>G124</f>
        <v>#REF!</v>
      </c>
      <c r="H123" s="10">
        <f>H124</f>
        <v>91000</v>
      </c>
      <c r="I123" s="10">
        <f>I124</f>
        <v>98000</v>
      </c>
    </row>
    <row r="124" spans="1:9" ht="15" customHeight="1">
      <c r="A124" s="2" t="s">
        <v>20</v>
      </c>
      <c r="B124" s="2">
        <v>752</v>
      </c>
      <c r="C124" s="1" t="s">
        <v>19</v>
      </c>
      <c r="D124" s="1" t="s">
        <v>5</v>
      </c>
      <c r="E124" s="1"/>
      <c r="F124" s="1"/>
      <c r="G124" s="3" t="e">
        <f>#REF!+#REF!+#REF!+#REF!+#REF!</f>
        <v>#REF!</v>
      </c>
      <c r="H124" s="3">
        <f>H125</f>
        <v>91000</v>
      </c>
      <c r="I124" s="3">
        <f>I125</f>
        <v>98000</v>
      </c>
    </row>
    <row r="125" spans="1:9" ht="93" customHeight="1">
      <c r="A125" s="2" t="s">
        <v>96</v>
      </c>
      <c r="B125" s="2">
        <v>752</v>
      </c>
      <c r="C125" s="1" t="s">
        <v>19</v>
      </c>
      <c r="D125" s="1" t="s">
        <v>5</v>
      </c>
      <c r="E125" s="31" t="s">
        <v>63</v>
      </c>
      <c r="F125" s="1"/>
      <c r="G125" s="3" t="e">
        <f>#REF!</f>
        <v>#REF!</v>
      </c>
      <c r="H125" s="3">
        <f>H126+H127+H128</f>
        <v>91000</v>
      </c>
      <c r="I125" s="3">
        <f>I126+I127+I128</f>
        <v>98000</v>
      </c>
    </row>
    <row r="126" spans="1:9" ht="123.75" customHeight="1">
      <c r="A126" s="2" t="s">
        <v>80</v>
      </c>
      <c r="B126" s="2">
        <v>752</v>
      </c>
      <c r="C126" s="1" t="s">
        <v>19</v>
      </c>
      <c r="D126" s="1" t="s">
        <v>5</v>
      </c>
      <c r="E126" s="31" t="s">
        <v>63</v>
      </c>
      <c r="F126" s="1" t="s">
        <v>43</v>
      </c>
      <c r="G126" s="11"/>
      <c r="H126" s="3">
        <v>38000</v>
      </c>
      <c r="I126" s="3">
        <v>43000</v>
      </c>
    </row>
    <row r="127" spans="1:9" ht="63">
      <c r="A127" s="39" t="s">
        <v>74</v>
      </c>
      <c r="B127" s="2">
        <v>752</v>
      </c>
      <c r="C127" s="1" t="s">
        <v>19</v>
      </c>
      <c r="D127" s="1" t="s">
        <v>5</v>
      </c>
      <c r="E127" s="31" t="s">
        <v>63</v>
      </c>
      <c r="F127" s="1" t="s">
        <v>44</v>
      </c>
      <c r="G127" s="11"/>
      <c r="H127" s="3">
        <v>23000</v>
      </c>
      <c r="I127" s="3">
        <v>25000</v>
      </c>
    </row>
    <row r="128" spans="1:9" ht="62.25" customHeight="1">
      <c r="A128" s="18" t="s">
        <v>48</v>
      </c>
      <c r="B128" s="2">
        <v>752</v>
      </c>
      <c r="C128" s="1" t="s">
        <v>19</v>
      </c>
      <c r="D128" s="1" t="s">
        <v>5</v>
      </c>
      <c r="E128" s="31" t="s">
        <v>63</v>
      </c>
      <c r="F128" s="1" t="s">
        <v>49</v>
      </c>
      <c r="G128" s="11"/>
      <c r="H128" s="3">
        <v>30000</v>
      </c>
      <c r="I128" s="3">
        <v>30000</v>
      </c>
    </row>
    <row r="129" spans="1:9" ht="15" customHeight="1">
      <c r="A129" s="4" t="s">
        <v>21</v>
      </c>
      <c r="B129" s="2">
        <v>752</v>
      </c>
      <c r="C129" s="5" t="s">
        <v>22</v>
      </c>
      <c r="D129" s="5"/>
      <c r="E129" s="5"/>
      <c r="F129" s="5"/>
      <c r="G129" s="10" t="e">
        <f>G130+#REF!+G137</f>
        <v>#REF!</v>
      </c>
      <c r="H129" s="10">
        <f>H130+H133+H137+H142</f>
        <v>95773.5</v>
      </c>
      <c r="I129" s="10">
        <f>I130+I133+I137+I142</f>
        <v>75684.9</v>
      </c>
    </row>
    <row r="130" spans="1:9" ht="18" customHeight="1">
      <c r="A130" s="2" t="s">
        <v>32</v>
      </c>
      <c r="B130" s="2">
        <v>752</v>
      </c>
      <c r="C130" s="1" t="s">
        <v>22</v>
      </c>
      <c r="D130" s="1" t="s">
        <v>5</v>
      </c>
      <c r="E130" s="1"/>
      <c r="F130" s="1"/>
      <c r="G130" s="3" t="e">
        <f>G131</f>
        <v>#REF!</v>
      </c>
      <c r="H130" s="3">
        <f>H131</f>
        <v>8000</v>
      </c>
      <c r="I130" s="3">
        <f>I131</f>
        <v>8000</v>
      </c>
    </row>
    <row r="131" spans="1:9" ht="31.5" customHeight="1">
      <c r="A131" s="2" t="s">
        <v>45</v>
      </c>
      <c r="B131" s="2">
        <v>752</v>
      </c>
      <c r="C131" s="1" t="s">
        <v>22</v>
      </c>
      <c r="D131" s="1" t="s">
        <v>5</v>
      </c>
      <c r="E131" s="31" t="s">
        <v>57</v>
      </c>
      <c r="F131" s="1"/>
      <c r="G131" s="3" t="e">
        <f>#REF!</f>
        <v>#REF!</v>
      </c>
      <c r="H131" s="3">
        <f>H132</f>
        <v>8000</v>
      </c>
      <c r="I131" s="3">
        <f>I132</f>
        <v>8000</v>
      </c>
    </row>
    <row r="132" spans="1:9" ht="31.5" customHeight="1">
      <c r="A132" s="2" t="s">
        <v>51</v>
      </c>
      <c r="B132" s="2">
        <v>752</v>
      </c>
      <c r="C132" s="1" t="s">
        <v>22</v>
      </c>
      <c r="D132" s="1" t="s">
        <v>5</v>
      </c>
      <c r="E132" s="31" t="s">
        <v>57</v>
      </c>
      <c r="F132" s="1" t="s">
        <v>50</v>
      </c>
      <c r="G132" s="11"/>
      <c r="H132" s="3">
        <v>8000</v>
      </c>
      <c r="I132" s="3">
        <v>8000</v>
      </c>
    </row>
    <row r="133" spans="1:9" ht="30" customHeight="1">
      <c r="A133" s="2" t="s">
        <v>62</v>
      </c>
      <c r="B133" s="2">
        <v>752</v>
      </c>
      <c r="C133" s="1" t="s">
        <v>22</v>
      </c>
      <c r="D133" s="1" t="s">
        <v>7</v>
      </c>
      <c r="E133" s="31"/>
      <c r="F133" s="1"/>
      <c r="G133" s="11"/>
      <c r="H133" s="3">
        <f>H134</f>
        <v>55163.299999999996</v>
      </c>
      <c r="I133" s="3">
        <f>I134</f>
        <v>34883.799999999996</v>
      </c>
    </row>
    <row r="134" spans="1:9" ht="30" customHeight="1">
      <c r="A134" s="2" t="s">
        <v>45</v>
      </c>
      <c r="B134" s="2">
        <v>752</v>
      </c>
      <c r="C134" s="1" t="s">
        <v>22</v>
      </c>
      <c r="D134" s="1" t="s">
        <v>7</v>
      </c>
      <c r="E134" s="31" t="s">
        <v>57</v>
      </c>
      <c r="F134" s="1"/>
      <c r="G134" s="11"/>
      <c r="H134" s="3">
        <f>H135+H136</f>
        <v>55163.299999999996</v>
      </c>
      <c r="I134" s="3">
        <f>I135+I136</f>
        <v>34883.799999999996</v>
      </c>
    </row>
    <row r="135" spans="1:9" ht="63">
      <c r="A135" s="2" t="s">
        <v>74</v>
      </c>
      <c r="B135" s="2">
        <v>752</v>
      </c>
      <c r="C135" s="1" t="s">
        <v>22</v>
      </c>
      <c r="D135" s="1" t="s">
        <v>7</v>
      </c>
      <c r="E135" s="31" t="s">
        <v>57</v>
      </c>
      <c r="F135" s="1" t="s">
        <v>44</v>
      </c>
      <c r="G135" s="3"/>
      <c r="H135" s="3">
        <f>600</f>
        <v>600</v>
      </c>
      <c r="I135" s="3">
        <f>600</f>
        <v>600</v>
      </c>
    </row>
    <row r="136" spans="1:9" ht="31.5">
      <c r="A136" s="2" t="s">
        <v>51</v>
      </c>
      <c r="B136" s="2">
        <v>752</v>
      </c>
      <c r="C136" s="1" t="s">
        <v>22</v>
      </c>
      <c r="D136" s="1" t="s">
        <v>7</v>
      </c>
      <c r="E136" s="31" t="s">
        <v>56</v>
      </c>
      <c r="F136" s="1" t="s">
        <v>50</v>
      </c>
      <c r="G136" s="11"/>
      <c r="H136" s="3">
        <f>3744+102.2+955.5+49761.6</f>
        <v>54563.299999999996</v>
      </c>
      <c r="I136" s="3">
        <f>3744+102.2+955.5+29482.1</f>
        <v>34283.799999999996</v>
      </c>
    </row>
    <row r="137" spans="1:9" ht="15.75">
      <c r="A137" s="6" t="s">
        <v>33</v>
      </c>
      <c r="B137" s="2">
        <v>752</v>
      </c>
      <c r="C137" s="1" t="s">
        <v>22</v>
      </c>
      <c r="D137" s="1" t="s">
        <v>8</v>
      </c>
      <c r="E137" s="1"/>
      <c r="F137" s="1"/>
      <c r="G137" s="3" t="e">
        <f>G138+#REF!</f>
        <v>#REF!</v>
      </c>
      <c r="H137" s="3">
        <f>H138</f>
        <v>25965.399999999998</v>
      </c>
      <c r="I137" s="3">
        <f>I138</f>
        <v>26156.3</v>
      </c>
    </row>
    <row r="138" spans="1:9" ht="39.75" customHeight="1">
      <c r="A138" s="2" t="s">
        <v>45</v>
      </c>
      <c r="B138" s="2">
        <v>752</v>
      </c>
      <c r="C138" s="1" t="s">
        <v>22</v>
      </c>
      <c r="D138" s="1" t="s">
        <v>8</v>
      </c>
      <c r="E138" s="31" t="s">
        <v>57</v>
      </c>
      <c r="F138" s="1"/>
      <c r="G138" s="3" t="e">
        <f>#REF!</f>
        <v>#REF!</v>
      </c>
      <c r="H138" s="3">
        <f>H140+H141+H139</f>
        <v>25965.399999999998</v>
      </c>
      <c r="I138" s="3">
        <f>I140+I141+I139</f>
        <v>26156.3</v>
      </c>
    </row>
    <row r="139" spans="1:9" ht="141.75">
      <c r="A139" s="39" t="s">
        <v>80</v>
      </c>
      <c r="B139" s="2">
        <v>752</v>
      </c>
      <c r="C139" s="1" t="s">
        <v>22</v>
      </c>
      <c r="D139" s="1" t="s">
        <v>8</v>
      </c>
      <c r="E139" s="31" t="s">
        <v>57</v>
      </c>
      <c r="F139" s="1" t="s">
        <v>43</v>
      </c>
      <c r="G139" s="3"/>
      <c r="H139" s="3">
        <f>80.6</f>
        <v>80.6</v>
      </c>
      <c r="I139" s="3">
        <f>80.6</f>
        <v>80.6</v>
      </c>
    </row>
    <row r="140" spans="1:9" ht="63">
      <c r="A140" s="2" t="s">
        <v>74</v>
      </c>
      <c r="B140" s="2">
        <v>752</v>
      </c>
      <c r="C140" s="1" t="s">
        <v>22</v>
      </c>
      <c r="D140" s="1" t="s">
        <v>8</v>
      </c>
      <c r="E140" s="31" t="s">
        <v>57</v>
      </c>
      <c r="F140" s="1" t="s">
        <v>44</v>
      </c>
      <c r="G140" s="3"/>
      <c r="H140" s="3">
        <f>671.8+71.7</f>
        <v>743.5</v>
      </c>
      <c r="I140" s="3">
        <f>671.8+74.5</f>
        <v>746.3</v>
      </c>
    </row>
    <row r="141" spans="1:9" ht="31.5">
      <c r="A141" s="2" t="s">
        <v>51</v>
      </c>
      <c r="B141" s="2">
        <v>752</v>
      </c>
      <c r="C141" s="1" t="s">
        <v>22</v>
      </c>
      <c r="D141" s="1" t="s">
        <v>8</v>
      </c>
      <c r="E141" s="31" t="s">
        <v>57</v>
      </c>
      <c r="F141" s="1" t="s">
        <v>50</v>
      </c>
      <c r="G141" s="1"/>
      <c r="H141" s="3">
        <f>12530.6+7907.7+4703</f>
        <v>25141.3</v>
      </c>
      <c r="I141" s="3">
        <f>12530.6+7907.7+4891.1</f>
        <v>25329.4</v>
      </c>
    </row>
    <row r="142" spans="1:9" ht="30" customHeight="1">
      <c r="A142" s="39" t="s">
        <v>81</v>
      </c>
      <c r="B142" s="2">
        <v>752</v>
      </c>
      <c r="C142" s="1" t="s">
        <v>22</v>
      </c>
      <c r="D142" s="1" t="s">
        <v>30</v>
      </c>
      <c r="E142" s="31"/>
      <c r="F142" s="1"/>
      <c r="G142" s="1"/>
      <c r="H142" s="3">
        <f>H143</f>
        <v>6644.8</v>
      </c>
      <c r="I142" s="3">
        <f>I143</f>
        <v>6644.8</v>
      </c>
    </row>
    <row r="143" spans="1:9" ht="63">
      <c r="A143" s="2" t="s">
        <v>41</v>
      </c>
      <c r="B143" s="2">
        <v>752</v>
      </c>
      <c r="C143" s="1" t="s">
        <v>22</v>
      </c>
      <c r="D143" s="1" t="s">
        <v>30</v>
      </c>
      <c r="E143" s="31" t="s">
        <v>61</v>
      </c>
      <c r="F143" s="1"/>
      <c r="G143" s="1"/>
      <c r="H143" s="3">
        <f>H144+H145</f>
        <v>6644.8</v>
      </c>
      <c r="I143" s="3">
        <f>I144+I145</f>
        <v>6644.8</v>
      </c>
    </row>
    <row r="144" spans="1:9" ht="141.75">
      <c r="A144" s="39" t="s">
        <v>80</v>
      </c>
      <c r="B144" s="2">
        <v>752</v>
      </c>
      <c r="C144" s="1" t="s">
        <v>22</v>
      </c>
      <c r="D144" s="1" t="s">
        <v>30</v>
      </c>
      <c r="E144" s="31" t="s">
        <v>61</v>
      </c>
      <c r="F144" s="1" t="s">
        <v>43</v>
      </c>
      <c r="G144" s="1"/>
      <c r="H144" s="3">
        <f>3086.6+3239.1</f>
        <v>6325.7</v>
      </c>
      <c r="I144" s="3">
        <f>3086.6+3239.1</f>
        <v>6325.7</v>
      </c>
    </row>
    <row r="145" spans="1:9" ht="63">
      <c r="A145" s="39" t="s">
        <v>74</v>
      </c>
      <c r="B145" s="2">
        <v>752</v>
      </c>
      <c r="C145" s="1" t="s">
        <v>22</v>
      </c>
      <c r="D145" s="1" t="s">
        <v>30</v>
      </c>
      <c r="E145" s="31" t="s">
        <v>61</v>
      </c>
      <c r="F145" s="1" t="s">
        <v>44</v>
      </c>
      <c r="G145" s="1"/>
      <c r="H145" s="3">
        <f>319.1</f>
        <v>319.1</v>
      </c>
      <c r="I145" s="3">
        <f>319.1</f>
        <v>319.1</v>
      </c>
    </row>
    <row r="146" spans="1:9" ht="15.75">
      <c r="A146" s="7" t="s">
        <v>31</v>
      </c>
      <c r="B146" s="4">
        <v>752</v>
      </c>
      <c r="C146" s="5" t="s">
        <v>24</v>
      </c>
      <c r="D146" s="5"/>
      <c r="E146" s="5"/>
      <c r="F146" s="5"/>
      <c r="G146" s="10" t="e">
        <f>G152</f>
        <v>#REF!</v>
      </c>
      <c r="H146" s="10">
        <f>H147+H152</f>
        <v>232006.8</v>
      </c>
      <c r="I146" s="10">
        <f>I147+I152</f>
        <v>46000</v>
      </c>
    </row>
    <row r="147" spans="1:9" ht="15.75">
      <c r="A147" s="6" t="s">
        <v>75</v>
      </c>
      <c r="B147" s="2">
        <v>752</v>
      </c>
      <c r="C147" s="1" t="s">
        <v>24</v>
      </c>
      <c r="D147" s="1" t="s">
        <v>5</v>
      </c>
      <c r="E147" s="5"/>
      <c r="F147" s="5"/>
      <c r="G147" s="10"/>
      <c r="H147" s="3">
        <f>+H148+H150</f>
        <v>22000</v>
      </c>
      <c r="I147" s="3">
        <f>+I148+I150</f>
        <v>22000</v>
      </c>
    </row>
    <row r="148" spans="1:9" ht="94.5">
      <c r="A148" s="46" t="s">
        <v>109</v>
      </c>
      <c r="B148" s="2">
        <v>752</v>
      </c>
      <c r="C148" s="1" t="s">
        <v>24</v>
      </c>
      <c r="D148" s="1" t="s">
        <v>5</v>
      </c>
      <c r="E148" s="31" t="s">
        <v>108</v>
      </c>
      <c r="F148" s="5"/>
      <c r="G148" s="10"/>
      <c r="H148" s="3">
        <f>H149</f>
        <v>22000</v>
      </c>
      <c r="I148" s="3">
        <f>I149</f>
        <v>0</v>
      </c>
    </row>
    <row r="149" spans="1:9" ht="63">
      <c r="A149" s="18" t="s">
        <v>48</v>
      </c>
      <c r="B149" s="2">
        <v>752</v>
      </c>
      <c r="C149" s="1" t="s">
        <v>24</v>
      </c>
      <c r="D149" s="1" t="s">
        <v>5</v>
      </c>
      <c r="E149" s="31" t="s">
        <v>108</v>
      </c>
      <c r="F149" s="1" t="s">
        <v>49</v>
      </c>
      <c r="G149" s="10"/>
      <c r="H149" s="3">
        <v>22000</v>
      </c>
      <c r="I149" s="3">
        <v>0</v>
      </c>
    </row>
    <row r="150" spans="1:9" ht="38.25" customHeight="1">
      <c r="A150" s="2" t="s">
        <v>45</v>
      </c>
      <c r="B150" s="2">
        <v>752</v>
      </c>
      <c r="C150" s="1" t="s">
        <v>24</v>
      </c>
      <c r="D150" s="1" t="s">
        <v>5</v>
      </c>
      <c r="E150" s="31" t="s">
        <v>57</v>
      </c>
      <c r="F150" s="1"/>
      <c r="G150" s="10"/>
      <c r="H150" s="3">
        <f>H151</f>
        <v>0</v>
      </c>
      <c r="I150" s="3">
        <f>I151</f>
        <v>22000</v>
      </c>
    </row>
    <row r="151" spans="1:9" ht="63">
      <c r="A151" s="18" t="s">
        <v>48</v>
      </c>
      <c r="B151" s="2">
        <v>752</v>
      </c>
      <c r="C151" s="1" t="s">
        <v>24</v>
      </c>
      <c r="D151" s="1" t="s">
        <v>5</v>
      </c>
      <c r="E151" s="31" t="s">
        <v>57</v>
      </c>
      <c r="F151" s="1" t="s">
        <v>49</v>
      </c>
      <c r="G151" s="10"/>
      <c r="H151" s="3">
        <v>0</v>
      </c>
      <c r="I151" s="3">
        <v>22000</v>
      </c>
    </row>
    <row r="152" spans="1:9" ht="15" customHeight="1">
      <c r="A152" s="6" t="s">
        <v>37</v>
      </c>
      <c r="B152" s="2">
        <v>752</v>
      </c>
      <c r="C152" s="1" t="s">
        <v>24</v>
      </c>
      <c r="D152" s="1" t="s">
        <v>6</v>
      </c>
      <c r="E152" s="31"/>
      <c r="F152" s="1"/>
      <c r="G152" s="3" t="e">
        <f>#REF!+#REF!</f>
        <v>#REF!</v>
      </c>
      <c r="H152" s="3">
        <f>H153+H156</f>
        <v>210006.8</v>
      </c>
      <c r="I152" s="3">
        <f>I153+I156</f>
        <v>24000</v>
      </c>
    </row>
    <row r="153" spans="1:9" ht="94.5">
      <c r="A153" s="46" t="s">
        <v>109</v>
      </c>
      <c r="B153" s="2">
        <v>752</v>
      </c>
      <c r="C153" s="1" t="s">
        <v>24</v>
      </c>
      <c r="D153" s="1" t="s">
        <v>6</v>
      </c>
      <c r="E153" s="31" t="s">
        <v>108</v>
      </c>
      <c r="F153" s="1"/>
      <c r="G153" s="11"/>
      <c r="H153" s="13">
        <f>H154+H155</f>
        <v>210006.8</v>
      </c>
      <c r="I153" s="13">
        <f>I154+I155</f>
        <v>0</v>
      </c>
    </row>
    <row r="154" spans="1:9" ht="63">
      <c r="A154" s="18" t="s">
        <v>86</v>
      </c>
      <c r="B154" s="2">
        <v>752</v>
      </c>
      <c r="C154" s="1" t="s">
        <v>24</v>
      </c>
      <c r="D154" s="1" t="s">
        <v>6</v>
      </c>
      <c r="E154" s="31" t="s">
        <v>108</v>
      </c>
      <c r="F154" s="1" t="s">
        <v>65</v>
      </c>
      <c r="G154" s="11"/>
      <c r="H154" s="13">
        <f>176706.5+9300.3</f>
        <v>186006.8</v>
      </c>
      <c r="I154" s="13">
        <v>0</v>
      </c>
    </row>
    <row r="155" spans="1:9" ht="63">
      <c r="A155" s="18" t="s">
        <v>48</v>
      </c>
      <c r="B155" s="2">
        <v>752</v>
      </c>
      <c r="C155" s="1" t="s">
        <v>24</v>
      </c>
      <c r="D155" s="1" t="s">
        <v>6</v>
      </c>
      <c r="E155" s="31" t="s">
        <v>108</v>
      </c>
      <c r="F155" s="1" t="s">
        <v>49</v>
      </c>
      <c r="G155" s="11"/>
      <c r="H155" s="13">
        <v>24000</v>
      </c>
      <c r="I155" s="13">
        <v>0</v>
      </c>
    </row>
    <row r="156" spans="1:9" ht="37.5" customHeight="1">
      <c r="A156" s="2" t="s">
        <v>45</v>
      </c>
      <c r="B156" s="2">
        <v>752</v>
      </c>
      <c r="C156" s="1" t="s">
        <v>24</v>
      </c>
      <c r="D156" s="1" t="s">
        <v>6</v>
      </c>
      <c r="E156" s="31" t="s">
        <v>56</v>
      </c>
      <c r="F156" s="1"/>
      <c r="G156" s="11"/>
      <c r="H156" s="13">
        <f>H157</f>
        <v>0</v>
      </c>
      <c r="I156" s="13">
        <f>I157</f>
        <v>24000</v>
      </c>
    </row>
    <row r="157" spans="1:9" ht="63">
      <c r="A157" s="18" t="s">
        <v>48</v>
      </c>
      <c r="B157" s="2">
        <v>752</v>
      </c>
      <c r="C157" s="1" t="s">
        <v>24</v>
      </c>
      <c r="D157" s="1" t="s">
        <v>6</v>
      </c>
      <c r="E157" s="31" t="s">
        <v>56</v>
      </c>
      <c r="F157" s="1" t="s">
        <v>49</v>
      </c>
      <c r="G157" s="11"/>
      <c r="H157" s="13">
        <v>0</v>
      </c>
      <c r="I157" s="13">
        <v>24000</v>
      </c>
    </row>
    <row r="158" spans="1:9" ht="31.5">
      <c r="A158" s="4" t="s">
        <v>38</v>
      </c>
      <c r="B158" s="2">
        <v>752</v>
      </c>
      <c r="C158" s="5" t="s">
        <v>23</v>
      </c>
      <c r="D158" s="5"/>
      <c r="E158" s="5"/>
      <c r="F158" s="5"/>
      <c r="G158" s="10" t="e">
        <f aca="true" t="shared" si="2" ref="G158:I159">G159</f>
        <v>#REF!</v>
      </c>
      <c r="H158" s="10">
        <f t="shared" si="2"/>
        <v>3242</v>
      </c>
      <c r="I158" s="10">
        <f t="shared" si="2"/>
        <v>3342</v>
      </c>
    </row>
    <row r="159" spans="1:9" ht="31.5">
      <c r="A159" s="2" t="s">
        <v>25</v>
      </c>
      <c r="B159" s="2">
        <v>752</v>
      </c>
      <c r="C159" s="1" t="s">
        <v>23</v>
      </c>
      <c r="D159" s="1" t="s">
        <v>6</v>
      </c>
      <c r="E159" s="1"/>
      <c r="F159" s="1"/>
      <c r="G159" s="3" t="e">
        <f t="shared" si="2"/>
        <v>#REF!</v>
      </c>
      <c r="H159" s="3">
        <f t="shared" si="2"/>
        <v>3242</v>
      </c>
      <c r="I159" s="3">
        <f t="shared" si="2"/>
        <v>3342</v>
      </c>
    </row>
    <row r="160" spans="1:9" ht="34.5" customHeight="1">
      <c r="A160" s="2" t="s">
        <v>45</v>
      </c>
      <c r="B160" s="2">
        <v>752</v>
      </c>
      <c r="C160" s="1" t="s">
        <v>23</v>
      </c>
      <c r="D160" s="1" t="s">
        <v>6</v>
      </c>
      <c r="E160" s="31" t="s">
        <v>56</v>
      </c>
      <c r="F160" s="1"/>
      <c r="G160" s="3" t="e">
        <f>#REF!</f>
        <v>#REF!</v>
      </c>
      <c r="H160" s="3">
        <f>H161</f>
        <v>3242</v>
      </c>
      <c r="I160" s="3">
        <f>I161</f>
        <v>3342</v>
      </c>
    </row>
    <row r="161" spans="1:9" ht="63">
      <c r="A161" s="18" t="s">
        <v>48</v>
      </c>
      <c r="B161" s="2">
        <v>752</v>
      </c>
      <c r="C161" s="1" t="s">
        <v>23</v>
      </c>
      <c r="D161" s="1" t="s">
        <v>6</v>
      </c>
      <c r="E161" s="31" t="s">
        <v>56</v>
      </c>
      <c r="F161" s="1" t="s">
        <v>49</v>
      </c>
      <c r="G161" s="3"/>
      <c r="H161" s="3">
        <f>142+3100</f>
        <v>3242</v>
      </c>
      <c r="I161" s="3">
        <f>142+3200</f>
        <v>3342</v>
      </c>
    </row>
    <row r="162" spans="1:9" ht="47.25">
      <c r="A162" s="41" t="s">
        <v>88</v>
      </c>
      <c r="B162" s="4">
        <v>752</v>
      </c>
      <c r="C162" s="5" t="s">
        <v>35</v>
      </c>
      <c r="D162" s="35"/>
      <c r="E162" s="37"/>
      <c r="F162" s="35"/>
      <c r="G162" s="3"/>
      <c r="H162" s="10">
        <f aca="true" t="shared" si="3" ref="H162:I164">H163</f>
        <v>3306.6</v>
      </c>
      <c r="I162" s="10">
        <f t="shared" si="3"/>
        <v>0</v>
      </c>
    </row>
    <row r="163" spans="1:9" ht="45.75" customHeight="1">
      <c r="A163" s="39" t="s">
        <v>89</v>
      </c>
      <c r="B163" s="2">
        <v>752</v>
      </c>
      <c r="C163" s="1" t="s">
        <v>35</v>
      </c>
      <c r="D163" s="34" t="s">
        <v>5</v>
      </c>
      <c r="E163" s="36"/>
      <c r="F163" s="34"/>
      <c r="G163" s="3"/>
      <c r="H163" s="3">
        <f t="shared" si="3"/>
        <v>3306.6</v>
      </c>
      <c r="I163" s="3">
        <f t="shared" si="3"/>
        <v>0</v>
      </c>
    </row>
    <row r="164" spans="1:9" ht="30" customHeight="1">
      <c r="A164" s="2" t="s">
        <v>45</v>
      </c>
      <c r="B164" s="2">
        <v>752</v>
      </c>
      <c r="C164" s="1" t="s">
        <v>35</v>
      </c>
      <c r="D164" s="34" t="s">
        <v>5</v>
      </c>
      <c r="E164" s="36" t="s">
        <v>56</v>
      </c>
      <c r="F164" s="34"/>
      <c r="G164" s="3"/>
      <c r="H164" s="3">
        <f t="shared" si="3"/>
        <v>3306.6</v>
      </c>
      <c r="I164" s="3">
        <f t="shared" si="3"/>
        <v>0</v>
      </c>
    </row>
    <row r="165" spans="1:9" ht="30" customHeight="1">
      <c r="A165" s="2" t="s">
        <v>66</v>
      </c>
      <c r="B165" s="2">
        <v>752</v>
      </c>
      <c r="C165" s="1" t="s">
        <v>35</v>
      </c>
      <c r="D165" s="34" t="s">
        <v>5</v>
      </c>
      <c r="E165" s="36" t="s">
        <v>56</v>
      </c>
      <c r="F165" s="34" t="s">
        <v>67</v>
      </c>
      <c r="G165" s="3"/>
      <c r="H165" s="3">
        <v>3306.6</v>
      </c>
      <c r="I165" s="3">
        <v>0</v>
      </c>
    </row>
    <row r="166" spans="1:9" ht="60.75" customHeight="1">
      <c r="A166" s="19" t="s">
        <v>79</v>
      </c>
      <c r="B166" s="25">
        <v>753</v>
      </c>
      <c r="C166" s="26"/>
      <c r="D166" s="26"/>
      <c r="E166" s="26"/>
      <c r="F166" s="26"/>
      <c r="G166" s="10" t="e">
        <f aca="true" t="shared" si="4" ref="G166:I168">G167</f>
        <v>#REF!</v>
      </c>
      <c r="H166" s="10">
        <f t="shared" si="4"/>
        <v>3200</v>
      </c>
      <c r="I166" s="10">
        <f t="shared" si="4"/>
        <v>3200</v>
      </c>
    </row>
    <row r="167" spans="1:9" ht="15" customHeight="1">
      <c r="A167" s="4" t="s">
        <v>4</v>
      </c>
      <c r="B167" s="25">
        <v>753</v>
      </c>
      <c r="C167" s="5" t="s">
        <v>5</v>
      </c>
      <c r="D167" s="26"/>
      <c r="E167" s="26"/>
      <c r="F167" s="26"/>
      <c r="G167" s="10" t="e">
        <f t="shared" si="4"/>
        <v>#REF!</v>
      </c>
      <c r="H167" s="10">
        <f t="shared" si="4"/>
        <v>3200</v>
      </c>
      <c r="I167" s="10">
        <f t="shared" si="4"/>
        <v>3200</v>
      </c>
    </row>
    <row r="168" spans="1:9" ht="78.75">
      <c r="A168" s="2" t="s">
        <v>34</v>
      </c>
      <c r="B168" s="24">
        <v>753</v>
      </c>
      <c r="C168" s="1" t="s">
        <v>5</v>
      </c>
      <c r="D168" s="16" t="s">
        <v>30</v>
      </c>
      <c r="E168" s="11"/>
      <c r="F168" s="11"/>
      <c r="G168" s="3" t="e">
        <f t="shared" si="4"/>
        <v>#REF!</v>
      </c>
      <c r="H168" s="3">
        <f t="shared" si="4"/>
        <v>3200</v>
      </c>
      <c r="I168" s="3">
        <f t="shared" si="4"/>
        <v>3200</v>
      </c>
    </row>
    <row r="169" spans="1:9" ht="63">
      <c r="A169" s="2" t="s">
        <v>41</v>
      </c>
      <c r="B169" s="24">
        <v>753</v>
      </c>
      <c r="C169" s="1" t="s">
        <v>5</v>
      </c>
      <c r="D169" s="16" t="s">
        <v>30</v>
      </c>
      <c r="E169" s="32" t="s">
        <v>61</v>
      </c>
      <c r="F169" s="11"/>
      <c r="G169" s="3" t="e">
        <f>#REF!</f>
        <v>#REF!</v>
      </c>
      <c r="H169" s="3">
        <f>H170+H171</f>
        <v>3200</v>
      </c>
      <c r="I169" s="3">
        <f>I170+I171</f>
        <v>3200</v>
      </c>
    </row>
    <row r="170" spans="1:14" ht="132" customHeight="1">
      <c r="A170" s="2" t="s">
        <v>42</v>
      </c>
      <c r="B170" s="24">
        <v>753</v>
      </c>
      <c r="C170" s="1" t="s">
        <v>5</v>
      </c>
      <c r="D170" s="16" t="s">
        <v>30</v>
      </c>
      <c r="E170" s="32" t="s">
        <v>61</v>
      </c>
      <c r="F170" s="29">
        <v>100</v>
      </c>
      <c r="G170" s="16"/>
      <c r="H170" s="8">
        <f>1750+1200</f>
        <v>2950</v>
      </c>
      <c r="I170" s="8">
        <f>1750+1200</f>
        <v>2950</v>
      </c>
      <c r="N170" t="s">
        <v>68</v>
      </c>
    </row>
    <row r="171" spans="1:9" ht="63">
      <c r="A171" s="2" t="s">
        <v>74</v>
      </c>
      <c r="B171" s="24">
        <v>753</v>
      </c>
      <c r="C171" s="1" t="s">
        <v>5</v>
      </c>
      <c r="D171" s="16" t="s">
        <v>30</v>
      </c>
      <c r="E171" s="32" t="s">
        <v>61</v>
      </c>
      <c r="F171" s="29">
        <v>200</v>
      </c>
      <c r="G171" s="16"/>
      <c r="H171" s="8">
        <v>250</v>
      </c>
      <c r="I171" s="8">
        <v>250</v>
      </c>
    </row>
    <row r="172" spans="1:9" ht="15.75" customHeight="1">
      <c r="A172" s="30" t="s">
        <v>52</v>
      </c>
      <c r="B172" s="4"/>
      <c r="C172" s="5"/>
      <c r="D172" s="5"/>
      <c r="E172" s="5"/>
      <c r="F172" s="5"/>
      <c r="G172" s="10" t="e">
        <f>G15+G21+G27+G166</f>
        <v>#REF!</v>
      </c>
      <c r="H172" s="10">
        <f>H15+H21+H27+H166+H89</f>
        <v>2222121.6999999997</v>
      </c>
      <c r="I172" s="10">
        <f>I15+I21+I27+I166+I89</f>
        <v>1871328.9</v>
      </c>
    </row>
  </sheetData>
  <sheetProtection/>
  <mergeCells count="21">
    <mergeCell ref="C13:C14"/>
    <mergeCell ref="D13:D14"/>
    <mergeCell ref="B13:B14"/>
    <mergeCell ref="A10:I10"/>
    <mergeCell ref="E13:E14"/>
    <mergeCell ref="F13:F14"/>
    <mergeCell ref="G13:G14"/>
    <mergeCell ref="H13:H14"/>
    <mergeCell ref="A3:I3"/>
    <mergeCell ref="F4:I4"/>
    <mergeCell ref="I13:I14"/>
    <mergeCell ref="A8:F8"/>
    <mergeCell ref="A11:I11"/>
    <mergeCell ref="A12:I12"/>
    <mergeCell ref="A13:A14"/>
    <mergeCell ref="A1:I1"/>
    <mergeCell ref="A2:I2"/>
    <mergeCell ref="A5:I5"/>
    <mergeCell ref="A7:I7"/>
    <mergeCell ref="A9:I9"/>
    <mergeCell ref="A6:I6"/>
  </mergeCells>
  <printOptions/>
  <pageMargins left="1.062992125984252" right="0.3937007874015748" top="0.7874015748031497" bottom="0.7874015748031497" header="0.31496062992125984" footer="0.3937007874015748"/>
  <pageSetup fitToHeight="0" fitToWidth="1" horizontalDpi="120" verticalDpi="12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2023-11-07T11:42:17Z</cp:lastPrinted>
  <dcterms:created xsi:type="dcterms:W3CDTF">2004-10-28T04:34:25Z</dcterms:created>
  <dcterms:modified xsi:type="dcterms:W3CDTF">2023-11-08T11:29:43Z</dcterms:modified>
  <cp:category/>
  <cp:version/>
  <cp:contentType/>
  <cp:contentStatus/>
</cp:coreProperties>
</file>